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  <Override PartName="/xl/embeddings/oleObject_5_16.bin" ContentType="application/vnd.openxmlformats-officedocument.oleObject"/>
  <Override PartName="/xl/embeddings/oleObject_5_17.bin" ContentType="application/vnd.openxmlformats-officedocument.oleObject"/>
  <Override PartName="/xl/embeddings/oleObject_5_18.bin" ContentType="application/vnd.openxmlformats-officedocument.oleObject"/>
  <Override PartName="/xl/embeddings/oleObject_5_19.bin" ContentType="application/vnd.openxmlformats-officedocument.oleObject"/>
  <Override PartName="/xl/embeddings/oleObject_5_20.bin" ContentType="application/vnd.openxmlformats-officedocument.oleObject"/>
  <Override PartName="/xl/embeddings/oleObject_5_21.bin" ContentType="application/vnd.openxmlformats-officedocument.oleObject"/>
  <Override PartName="/xl/embeddings/oleObject_5_22.bin" ContentType="application/vnd.openxmlformats-officedocument.oleObject"/>
  <Override PartName="/xl/embeddings/oleObject_5_23.bin" ContentType="application/vnd.openxmlformats-officedocument.oleObject"/>
  <Override PartName="/xl/embeddings/oleObject_5_24.bin" ContentType="application/vnd.openxmlformats-officedocument.oleObject"/>
  <Override PartName="/xl/embeddings/oleObject_5_25.bin" ContentType="application/vnd.openxmlformats-officedocument.oleObject"/>
  <Override PartName="/xl/embeddings/oleObject_5_26.bin" ContentType="application/vnd.openxmlformats-officedocument.oleObject"/>
  <Override PartName="/xl/embeddings/oleObject_5_27.bin" ContentType="application/vnd.openxmlformats-officedocument.oleObject"/>
  <Override PartName="/xl/embeddings/oleObject_5_28.bin" ContentType="application/vnd.openxmlformats-officedocument.oleObject"/>
  <Override PartName="/xl/embeddings/oleObject_5_29.bin" ContentType="application/vnd.openxmlformats-officedocument.oleObject"/>
  <Override PartName="/xl/embeddings/oleObject_5_30.bin" ContentType="application/vnd.openxmlformats-officedocument.oleObject"/>
  <Override PartName="/xl/embeddings/oleObject_5_31.bin" ContentType="application/vnd.openxmlformats-officedocument.oleObject"/>
  <Override PartName="/xl/embeddings/oleObject_5_32.bin" ContentType="application/vnd.openxmlformats-officedocument.oleObject"/>
  <Override PartName="/xl/embeddings/oleObject_5_33.bin" ContentType="application/vnd.openxmlformats-officedocument.oleObject"/>
  <Override PartName="/xl/embeddings/oleObject_5_34.bin" ContentType="application/vnd.openxmlformats-officedocument.oleObject"/>
  <Override PartName="/xl/embeddings/oleObject_5_35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  <Override PartName="/xl/embeddings/oleObject_6_13.bin" ContentType="application/vnd.openxmlformats-officedocument.oleObject"/>
  <Override PartName="/xl/embeddings/oleObject_6_14.bin" ContentType="application/vnd.openxmlformats-officedocument.oleObject"/>
  <Override PartName="/xl/embeddings/oleObject_6_15.bin" ContentType="application/vnd.openxmlformats-officedocument.oleObject"/>
  <Override PartName="/xl/embeddings/oleObject_6_16.bin" ContentType="application/vnd.openxmlformats-officedocument.oleObject"/>
  <Override PartName="/xl/embeddings/oleObject_6_17.bin" ContentType="application/vnd.openxmlformats-officedocument.oleObject"/>
  <Override PartName="/xl/embeddings/oleObject_6_18.bin" ContentType="application/vnd.openxmlformats-officedocument.oleObject"/>
  <Override PartName="/xl/embeddings/oleObject_6_19.bin" ContentType="application/vnd.openxmlformats-officedocument.oleObject"/>
  <Override PartName="/xl/embeddings/oleObject_6_20.bin" ContentType="application/vnd.openxmlformats-officedocument.oleObject"/>
  <Override PartName="/xl/embeddings/oleObject_6_21.bin" ContentType="application/vnd.openxmlformats-officedocument.oleObject"/>
  <Override PartName="/xl/embeddings/oleObject_6_22.bin" ContentType="application/vnd.openxmlformats-officedocument.oleObject"/>
  <Override PartName="/xl/embeddings/oleObject_6_23.bin" ContentType="application/vnd.openxmlformats-officedocument.oleObject"/>
  <Override PartName="/xl/embeddings/oleObject_6_24.bin" ContentType="application/vnd.openxmlformats-officedocument.oleObject"/>
  <Override PartName="/xl/embeddings/oleObject_6_25.bin" ContentType="application/vnd.openxmlformats-officedocument.oleObject"/>
  <Override PartName="/xl/embeddings/oleObject_6_26.bin" ContentType="application/vnd.openxmlformats-officedocument.oleObject"/>
  <Override PartName="/xl/embeddings/oleObject_6_27.bin" ContentType="application/vnd.openxmlformats-officedocument.oleObject"/>
  <Override PartName="/xl/embeddings/oleObject_6_28.bin" ContentType="application/vnd.openxmlformats-officedocument.oleObject"/>
  <Override PartName="/xl/embeddings/oleObject_6_29.bin" ContentType="application/vnd.openxmlformats-officedocument.oleObject"/>
  <Override PartName="/xl/embeddings/oleObject_6_30.bin" ContentType="application/vnd.openxmlformats-officedocument.oleObject"/>
  <Override PartName="/xl/embeddings/oleObject_6_31.bin" ContentType="application/vnd.openxmlformats-officedocument.oleObject"/>
  <Override PartName="/xl/embeddings/oleObject_6_32.bin" ContentType="application/vnd.openxmlformats-officedocument.oleObject"/>
  <Override PartName="/xl/embeddings/oleObject_6_33.bin" ContentType="application/vnd.openxmlformats-officedocument.oleObject"/>
  <Override PartName="/xl/embeddings/oleObject_6_34.bin" ContentType="application/vnd.openxmlformats-officedocument.oleObject"/>
  <Override PartName="/xl/embeddings/oleObject_6_35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embeddings/oleObject_7_8.bin" ContentType="application/vnd.openxmlformats-officedocument.oleObject"/>
  <Override PartName="/xl/embeddings/oleObject_7_9.bin" ContentType="application/vnd.openxmlformats-officedocument.oleObject"/>
  <Override PartName="/xl/embeddings/oleObject_7_10.bin" ContentType="application/vnd.openxmlformats-officedocument.oleObject"/>
  <Override PartName="/xl/embeddings/oleObject_7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счет по методике педаг перс" sheetId="1" r:id="rId1"/>
    <sheet name="0210010490" sheetId="2" r:id="rId2"/>
    <sheet name="0210076490" sheetId="3" r:id="rId3"/>
    <sheet name="0210080620" sheetId="4" r:id="rId4"/>
    <sheet name="0210080610" sheetId="5" r:id="rId5"/>
    <sheet name="0702 0210075640" sheetId="6" r:id="rId6"/>
    <sheet name="0210074090" sheetId="7" r:id="rId7"/>
    <sheet name="0703 0210075640" sheetId="8" r:id="rId8"/>
    <sheet name="0210075660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comments1.xml><?xml version="1.0" encoding="utf-8"?>
<comments xmlns="http://schemas.openxmlformats.org/spreadsheetml/2006/main">
  <authors>
    <author>lustova</author>
  </authors>
  <commentList>
    <comment ref="B42" authorId="0">
      <text>
        <r>
          <rPr>
            <b/>
            <sz val="8"/>
            <rFont val="Tahoma"/>
            <family val="2"/>
          </rPr>
          <t>lustova:</t>
        </r>
        <r>
          <rPr>
            <sz val="8"/>
            <rFont val="Tahoma"/>
            <family val="2"/>
          </rPr>
          <t xml:space="preserve">
численность представлена по отчетам в министерство в отдел спортивного воспитания)(Радченко Елена Станиславовна)</t>
        </r>
      </text>
    </comment>
  </commentList>
</comments>
</file>

<file path=xl/sharedStrings.xml><?xml version="1.0" encoding="utf-8"?>
<sst xmlns="http://schemas.openxmlformats.org/spreadsheetml/2006/main" count="1584" uniqueCount="464">
  <si>
    <t>Краткое наименование бюджетополучателя</t>
  </si>
  <si>
    <t>Код организации</t>
  </si>
  <si>
    <t>Код главного распорядителя средств</t>
  </si>
  <si>
    <t>Раздел, подраздел</t>
  </si>
  <si>
    <t>Целевая статья расходов*</t>
  </si>
  <si>
    <t>Доп КР</t>
  </si>
  <si>
    <t>Вид расходов**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</si>
  <si>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</si>
  <si>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</si>
  <si>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</si>
  <si>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</si>
  <si>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</si>
  <si>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</si>
  <si>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</si>
  <si>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</si>
  <si>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</si>
  <si>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</si>
  <si>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</si>
  <si>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Декабнь</t>
  </si>
  <si>
    <t>МБОУ "Малиновская СШ"</t>
  </si>
  <si>
    <t>875</t>
  </si>
  <si>
    <t>0702</t>
  </si>
  <si>
    <t>0210080620</t>
  </si>
  <si>
    <t>01</t>
  </si>
  <si>
    <t>111</t>
  </si>
  <si>
    <t>119</t>
  </si>
  <si>
    <t>итого</t>
  </si>
  <si>
    <t>МКОУ "Большесалырская СШ"</t>
  </si>
  <si>
    <t>03692</t>
  </si>
  <si>
    <t>ИТОГО</t>
  </si>
  <si>
    <t>МКОУ "Лапшихинская СШ"</t>
  </si>
  <si>
    <t>МБОУ "Белоярская СШ"</t>
  </si>
  <si>
    <t>МБОУ "Каменская СШ"</t>
  </si>
  <si>
    <t>МКОУ "Преображенская СШ"</t>
  </si>
  <si>
    <t>Количество детей</t>
  </si>
  <si>
    <t>Количество классов (классов-комплектов)</t>
  </si>
  <si>
    <t>Среднегодовой норматив финансирования</t>
  </si>
  <si>
    <t>в т.ч. на материальное обеспечение</t>
  </si>
  <si>
    <t>Объем субвенции</t>
  </si>
  <si>
    <t>в том числе ФОТ</t>
  </si>
  <si>
    <t>k=4</t>
  </si>
  <si>
    <t>Обучение детей в малокомплектных образовательных организациях, расположенных в городских населенных пунктах, и в классах с наполняемостью 20 и более человек, созданных в малокомплектных образовательных организациях, расположенных в сельских населенных пунктах (за исключением детей с ограниченными возможностями здоровья, обучающихся в отдельных классах)</t>
  </si>
  <si>
    <t>n=1</t>
  </si>
  <si>
    <t>n=2</t>
  </si>
  <si>
    <t>n=3</t>
  </si>
  <si>
    <t>k=5</t>
  </si>
  <si>
    <t>Обучение детей в классах с наполняемостью менее 20 человек, созданных в малокомплектных образовательных организациях, расположенных в сельской местности (за исключением детей с ограниченными возможностями здоровья, обучающихся в отдельных классах)</t>
  </si>
  <si>
    <t>k=8 (село)</t>
  </si>
  <si>
    <t>t=8</t>
  </si>
  <si>
    <t>t=9</t>
  </si>
  <si>
    <t>k=9 (село)</t>
  </si>
  <si>
    <t>Инклюзивное обучение детей c ограниченными возможностями здоровья в общеобразовательных классах образовательных организаций</t>
  </si>
  <si>
    <t>t=2</t>
  </si>
  <si>
    <t>t=4</t>
  </si>
  <si>
    <t>t=5</t>
  </si>
  <si>
    <t>t=6</t>
  </si>
  <si>
    <t>t=7</t>
  </si>
  <si>
    <t>t=12</t>
  </si>
  <si>
    <t>k=10 (село)</t>
  </si>
  <si>
    <t>Индивидуальное обучение детей при наличии соответствующего медицинского заключения и детей-инвалидов на дому</t>
  </si>
  <si>
    <t>k=17 (село)</t>
  </si>
  <si>
    <t>Дополнительное образование детей в образовательных организациях, реализующих основные общеобразовательные программы</t>
  </si>
  <si>
    <t>Дополнительные расходы на Интернет</t>
  </si>
  <si>
    <t xml:space="preserve"> Обеспечения обучающихся образовательных организаций учебниками</t>
  </si>
  <si>
    <t>ВСЕГО</t>
  </si>
  <si>
    <t>Выделенные расходы</t>
  </si>
  <si>
    <t>в т.ч дополнительно выделеные расходы</t>
  </si>
  <si>
    <t>дополнительно выделеные на  обеспечения обучающихся образовательных организаций учебниками</t>
  </si>
  <si>
    <t>допольнительно выделеные расходы на Интернет</t>
  </si>
  <si>
    <t xml:space="preserve">Отклонение </t>
  </si>
  <si>
    <t>Бюджетная роспись на 2020год</t>
  </si>
  <si>
    <t>Управление образования Администрации Ачинского раона</t>
  </si>
  <si>
    <t>Сумма на 2020 год всего (рублей)</t>
  </si>
  <si>
    <t>03686</t>
  </si>
  <si>
    <t>1003</t>
  </si>
  <si>
    <t>0210075660</t>
  </si>
  <si>
    <t>244</t>
  </si>
  <si>
    <t>321</t>
  </si>
  <si>
    <t>МБОУ "Горная СШ"</t>
  </si>
  <si>
    <t>03689</t>
  </si>
  <si>
    <t>03695</t>
  </si>
  <si>
    <t>03688</t>
  </si>
  <si>
    <t>всего по автономным организациям 875 0701 0210075660</t>
  </si>
  <si>
    <t>всего 875 0701 0210075660 244</t>
  </si>
  <si>
    <t>всего 875 0701 0210075660 321</t>
  </si>
  <si>
    <t>МКОУ "ЯстребовскаяСШ"</t>
  </si>
  <si>
    <t>03691</t>
  </si>
  <si>
    <t>03694</t>
  </si>
  <si>
    <t>МКОУ "Березовская ОШ"</t>
  </si>
  <si>
    <t>03690</t>
  </si>
  <si>
    <t>03696</t>
  </si>
  <si>
    <t>МКОУ "ТарутинскаяСШ"</t>
  </si>
  <si>
    <t>03697</t>
  </si>
  <si>
    <t>МКОУ "Ключинская СШ"</t>
  </si>
  <si>
    <t>03687</t>
  </si>
  <si>
    <t>резерв 1426500</t>
  </si>
  <si>
    <t>МКОУ "ПричулымскаяСШ"</t>
  </si>
  <si>
    <t>03693</t>
  </si>
  <si>
    <t>всего по казеннымным организациям 875 0702 0210075660</t>
  </si>
  <si>
    <t>всего 875 1003 0210075660 244</t>
  </si>
  <si>
    <t>всего 875 1003 0210075660 321</t>
  </si>
  <si>
    <t>всего 875 0701 0210075660</t>
  </si>
  <si>
    <t>Руководитель управления образования администрации Ачинского района</t>
  </si>
  <si>
    <t>И.С.Немерова</t>
  </si>
  <si>
    <t xml:space="preserve">Заместитель главного бухгалтера МКУ "ЦОУ Ачинского района"                                                                                                                                 </t>
  </si>
  <si>
    <t xml:space="preserve"> Е.Н.Мушинская</t>
  </si>
  <si>
    <t>Вед.экономист Медведева Елена Юрьевна</t>
  </si>
  <si>
    <t>Расходы на 2020 год по общеобразовательным  учреждениям на выплату региональной выплаты</t>
  </si>
  <si>
    <t>Ю1864</t>
  </si>
  <si>
    <t>31</t>
  </si>
  <si>
    <t>611</t>
  </si>
  <si>
    <t>Ю1866</t>
  </si>
  <si>
    <t>Ю1862</t>
  </si>
  <si>
    <t>Ю1863</t>
  </si>
  <si>
    <t xml:space="preserve">Всего по 875 070 2 0210080620 </t>
  </si>
  <si>
    <t>Всего по бюджетным учреждениям 875 070 2 0210080620 611</t>
  </si>
  <si>
    <t>Всего по 875 070 2 0210080620 111</t>
  </si>
  <si>
    <t>Всего по 875 070 2 0210080620 119</t>
  </si>
  <si>
    <t>Всего по казенным учреждениям 875 070 2 0210080620 110</t>
  </si>
  <si>
    <t xml:space="preserve">всего 875 0702 0210080620 </t>
  </si>
  <si>
    <t>Руководитель  Управления образования администрации Ачинского района</t>
  </si>
  <si>
    <t>Исполнитель  экономист Артемьева Екатерина Валентиновна</t>
  </si>
  <si>
    <t xml:space="preserve">Расчет по методике субвенции  на 2020 г </t>
  </si>
  <si>
    <t>по бюджетной росписии на 1.01.2020 г.</t>
  </si>
  <si>
    <t>Бюджетная роспись на 2020 год</t>
  </si>
  <si>
    <t>0703</t>
  </si>
  <si>
    <t>0210075640</t>
  </si>
  <si>
    <t>10</t>
  </si>
  <si>
    <t>112</t>
  </si>
  <si>
    <t>852</t>
  </si>
  <si>
    <t>Управление образованя</t>
  </si>
  <si>
    <t>00857</t>
  </si>
  <si>
    <t>всего по казенным учрежденям  875 0703 0210075640</t>
  </si>
  <si>
    <t>всего 875 0703 0210075640 110</t>
  </si>
  <si>
    <t>в т.ч.</t>
  </si>
  <si>
    <t>всего 875 0703 0210075640 240</t>
  </si>
  <si>
    <t>всего 875 0703 0210075640 850</t>
  </si>
  <si>
    <t>МКОУ "Малиновская СШ"</t>
  </si>
  <si>
    <t>30</t>
  </si>
  <si>
    <t>612</t>
  </si>
  <si>
    <t>МКОУ "Горная СШ"</t>
  </si>
  <si>
    <t>МКОУ "Белоярская СШ"</t>
  </si>
  <si>
    <t>МКОУ "Каменская СШ"</t>
  </si>
  <si>
    <t>всего по бюджетным учрежденям  875 0703 0210075640 610</t>
  </si>
  <si>
    <t>всего 875 0703 0210075640 611</t>
  </si>
  <si>
    <t>всего 875 0703 0210075640 612</t>
  </si>
  <si>
    <t xml:space="preserve">всего 875 0703 0210075640 </t>
  </si>
  <si>
    <t>РуководителЬ управления образования администрации Ачинского района</t>
  </si>
  <si>
    <t>Заместитель главного бухгалтера МКУ "ЦОУ Ачинского района"                                                                                                                           Е.Н.Мушинская</t>
  </si>
  <si>
    <t>ведущий  экономист Медведева Елена Юрьевна</t>
  </si>
  <si>
    <t>0210010490</t>
  </si>
  <si>
    <t>Всего по казенным учреждениям 875 070 2 0210010490 110</t>
  </si>
  <si>
    <t xml:space="preserve">всего 875 0702 0210010490 </t>
  </si>
  <si>
    <t>Исполнитель ведущий  экономист Медведвева Е.Ю.</t>
  </si>
  <si>
    <t>По месячная разбивка проекта бюджета по МКОУ "Большесалырская СШ" на 2020  год</t>
  </si>
  <si>
    <t>875 0702 0210080610 01</t>
  </si>
  <si>
    <t>Код статьи</t>
  </si>
  <si>
    <t>Наименование статьи затрат</t>
  </si>
  <si>
    <t>Всего</t>
  </si>
  <si>
    <t>I квартал</t>
  </si>
  <si>
    <t>II квартал</t>
  </si>
  <si>
    <t>III квартал</t>
  </si>
  <si>
    <t>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</si>
  <si>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</si>
  <si>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</si>
  <si>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</si>
  <si>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</si>
  <si>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</si>
  <si>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</si>
  <si>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</si>
  <si>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</si>
  <si>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</si>
  <si>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</si>
  <si>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</si>
  <si>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</si>
  <si>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875 0702 0210080610 110                                                                              Расходы на выплаты персоналу в целях обесечения выполнения функций государственными (муниципальными) органами,казенными учреждениями</t>
  </si>
  <si>
    <t>111 Фонд оплаты руда казенных учреждений</t>
  </si>
  <si>
    <t>Заработная плата</t>
  </si>
  <si>
    <t>Социальные пособия и компенсации персоналу в денежной форме ( 3 дн бол.)</t>
  </si>
  <si>
    <t>112 Иные выплаты персоналу казенных учреждений,за исключением  фонда оплаты труда</t>
  </si>
  <si>
    <t>Прочие выплаты</t>
  </si>
  <si>
    <t>Возмещение расходо в служебных командировках ( суточные)</t>
  </si>
  <si>
    <t>Пособие до 3-х лет</t>
  </si>
  <si>
    <t>Транспортные услуги</t>
  </si>
  <si>
    <t>транспортные расходы по служебным командировкам - оплата проезда, в части расходов, связанных с командированием  работников,</t>
  </si>
  <si>
    <t>Прочие работы, услуги</t>
  </si>
  <si>
    <t>расходы на проживание  работников</t>
  </si>
  <si>
    <t>119 Взносы по обязательному социальному страхованию на выплаты по оплате труда работников и иные выплаты работникам учреждени</t>
  </si>
  <si>
    <t>Начисления на выплаты по оплате труда</t>
  </si>
  <si>
    <t>875 0702 0210080610 240                                                               Иные закупки товаров, работ в услуг для обеспечения государственных ( муниципальных) нужд</t>
  </si>
  <si>
    <t>244 Прочая закупка товаров, работ и услуг для обеспечения государственных ( муниципальных) нужд</t>
  </si>
  <si>
    <t>Услуги связи</t>
  </si>
  <si>
    <t xml:space="preserve"> Услуги связи</t>
  </si>
  <si>
    <t>Предоставление сертификата ооо "Компания Реноме"</t>
  </si>
  <si>
    <t>ООО "М2М-Телематика Сибирь"  ГЛОНАСС</t>
  </si>
  <si>
    <t xml:space="preserve">перевозка школьников к месту учебы </t>
  </si>
  <si>
    <t>оплата проезда детей при проведении культурно-массовых и массовых физкультурно-спортивных мероприятий,олимпиад и других мероприятий с участием обучающихся</t>
  </si>
  <si>
    <t>Коммунальные услуги</t>
  </si>
  <si>
    <t>электроэнергия</t>
  </si>
  <si>
    <t>теплоснабжение</t>
  </si>
  <si>
    <t>горячее водоснабжение</t>
  </si>
  <si>
    <t>холодное водоснабжение</t>
  </si>
  <si>
    <t>стоки</t>
  </si>
  <si>
    <t>ТКО</t>
  </si>
  <si>
    <t>Работы, услуги по содержанию имущества</t>
  </si>
  <si>
    <t>Вывоз ТБО</t>
  </si>
  <si>
    <t>Техническое обслуживание пожарной сигнализации</t>
  </si>
  <si>
    <t>Дератизация</t>
  </si>
  <si>
    <t>Договор на обслуживание системы " Стрелец- мониторинг"</t>
  </si>
  <si>
    <t>Измерение сопративления изоляции электропровода</t>
  </si>
  <si>
    <t>Заправкв огнетушителя</t>
  </si>
  <si>
    <t>Услуги по стирке</t>
  </si>
  <si>
    <t>Договор на обслуживание теплосчетчика и водосчетчика</t>
  </si>
  <si>
    <t>Промывка системы отопления</t>
  </si>
  <si>
    <t>Договор на уборку снега</t>
  </si>
  <si>
    <t>Услуги СЭС</t>
  </si>
  <si>
    <t>Лабораторные исследования стружки с кровли здания</t>
  </si>
  <si>
    <t>Противопожарная обработки кровли</t>
  </si>
  <si>
    <t>Диагностика трактора</t>
  </si>
  <si>
    <t xml:space="preserve">Поверка приборов учета тепловой энергии </t>
  </si>
  <si>
    <t>Поверка весов</t>
  </si>
  <si>
    <t>Ремонт холодильника, электроплиты</t>
  </si>
  <si>
    <t>Замена деревянных оконных блоков на окна ПВХ (предписание до апреля 2018 г)</t>
  </si>
  <si>
    <t>Договор на техническое обслуживание внутренних электросетей здания</t>
  </si>
  <si>
    <t>Ремонт освещения в кабинете технологии</t>
  </si>
  <si>
    <t>Замена дверных блоков на двери ПВХ</t>
  </si>
  <si>
    <t>Ремонт санузлов</t>
  </si>
  <si>
    <t>Ремонт запасных выходов</t>
  </si>
  <si>
    <t>Ремонт силового кабеля (резервная линия)</t>
  </si>
  <si>
    <t>Текущий ремонт электроосвещения 1,2,3 эт. (предписание Ростехнадзор)</t>
  </si>
  <si>
    <t>Ремонт освещения в кабинетах первого этажа</t>
  </si>
  <si>
    <t>Ремонт спортивного  зала (электромонтажные работы)</t>
  </si>
  <si>
    <t>Ремонт полов (мастерской 290805),( коридор1эт- 311852)</t>
  </si>
  <si>
    <t>Устройство кладовой для продуктов</t>
  </si>
  <si>
    <t>Испытание наружных вертикальных лестниц</t>
  </si>
  <si>
    <t>Ремонт столовой</t>
  </si>
  <si>
    <t>Ремонт освещения в столовой</t>
  </si>
  <si>
    <t>Ремонт ветиляции в столовой</t>
  </si>
  <si>
    <t>Испытание  пожарного ограждения</t>
  </si>
  <si>
    <t>Ремонт освещения по периметру школы</t>
  </si>
  <si>
    <t>ремонт освещения в классах (предписание)</t>
  </si>
  <si>
    <t>ремонт крыши</t>
  </si>
  <si>
    <t>устройство пандуса</t>
  </si>
  <si>
    <t>Выполнение работ по устранению дефектов по преписанию Роспотребнадзору</t>
  </si>
  <si>
    <t>Ремонт лестниц, установка дополнительных перил ( предписание)</t>
  </si>
  <si>
    <t>Ремонт кабинетов 3 эт.</t>
  </si>
  <si>
    <t>Ремонт системы отопления спортзала</t>
  </si>
  <si>
    <t xml:space="preserve"> ремонт спортзала</t>
  </si>
  <si>
    <t>Ремонт освещения спортзала</t>
  </si>
  <si>
    <t>Ограждение территории школы</t>
  </si>
  <si>
    <t>Ремонт электропроводки 3-эт</t>
  </si>
  <si>
    <t>Ремонт цеха сырьевой продукции и складского помещения</t>
  </si>
  <si>
    <t>РЕМОНТ МЕДИЦИНСКОГО КАБИНЕТА</t>
  </si>
  <si>
    <t>Установка пожарных оповещателей</t>
  </si>
  <si>
    <t>Установка противопожарной двери в библиотеку</t>
  </si>
  <si>
    <t>Установка противопожарного извещателя</t>
  </si>
  <si>
    <t>Ремонт теплосчетчика</t>
  </si>
  <si>
    <t>Установка теплосчетчика</t>
  </si>
  <si>
    <t>Установка светильников над дверями в ходов в столовую</t>
  </si>
  <si>
    <t>Замена дверных блоков по лестничным маршам ( предписание)</t>
  </si>
  <si>
    <t>Снос теплиц</t>
  </si>
  <si>
    <t>Ремонт коридоров</t>
  </si>
  <si>
    <t>Ремонт пожарной сигнализации</t>
  </si>
  <si>
    <t>Ремон крыльца запсных выходов</t>
  </si>
  <si>
    <t>Договор на обслуживание внутренних электросетей здания</t>
  </si>
  <si>
    <t>Оказание охранных услуг</t>
  </si>
  <si>
    <t>Предоставление сертификата ООО "Компания Реноме"</t>
  </si>
  <si>
    <t>Медицинские услуги</t>
  </si>
  <si>
    <t xml:space="preserve">Обучение по электрохозяйству </t>
  </si>
  <si>
    <t>Обучение по  теплохозяйству</t>
  </si>
  <si>
    <t>Обучение по  пожарному санминимуму</t>
  </si>
  <si>
    <t>Санитарно-гигиеническое обучение</t>
  </si>
  <si>
    <t>Услуги нотариуса</t>
  </si>
  <si>
    <t>Лицензирование программ</t>
  </si>
  <si>
    <t>Противоклещевая обработка</t>
  </si>
  <si>
    <t>Договор на сопровождение учащихся</t>
  </si>
  <si>
    <t>Энергетический паспорт</t>
  </si>
  <si>
    <t xml:space="preserve">Аттестация рабочих мест </t>
  </si>
  <si>
    <t>Услуги по оценочной стоимости автобусов для договоров безвозмездного пользования</t>
  </si>
  <si>
    <t>Услуги по списанию основных средств</t>
  </si>
  <si>
    <t>Обучение по 44-ФЗ</t>
  </si>
  <si>
    <t>Техническое обслуживание системы видеонаблюдения</t>
  </si>
  <si>
    <t>Договор на списание оборудования</t>
  </si>
  <si>
    <t>Договор на  обслуживание ситстемы автономной пожарной сигнализации</t>
  </si>
  <si>
    <t>Договор на обслуживание  тахогрофов</t>
  </si>
  <si>
    <t>Договор по утилизации ламп</t>
  </si>
  <si>
    <t>Огнезащитная обработка штор на сцене актового зала</t>
  </si>
  <si>
    <t>Мониторинг транспорта</t>
  </si>
  <si>
    <t>Обслуживание системы видеонаблюдения</t>
  </si>
  <si>
    <t>Страхование</t>
  </si>
  <si>
    <t>Страхование имущества гражданской ответственности</t>
  </si>
  <si>
    <t>Услуги, работы для целей капитальных вложений</t>
  </si>
  <si>
    <t>Установка пожарной сигнализации</t>
  </si>
  <si>
    <t>Установка охранной сигнализации</t>
  </si>
  <si>
    <t>Установка видеонаблюдения</t>
  </si>
  <si>
    <t>Пусконаладочные работы в холостую</t>
  </si>
  <si>
    <t>Установка электоро оповестительной системе по ЧС (замечание в Акте готовности)смет нет, есть ком.предложение</t>
  </si>
  <si>
    <t>Установка видеораспределительного устройства (сметы нет)</t>
  </si>
  <si>
    <t>Увеличение стоимости основных средств</t>
  </si>
  <si>
    <t>Огнетушитель</t>
  </si>
  <si>
    <t>Миксер</t>
  </si>
  <si>
    <t>Мебель для архива  (стелажи железные)</t>
  </si>
  <si>
    <t>Холодильник в столовую</t>
  </si>
  <si>
    <t>приобретение стремянки 2 шт</t>
  </si>
  <si>
    <t>приобретение оборудования для ЕГЭ</t>
  </si>
  <si>
    <t>Оборудование для медицинского кабинета</t>
  </si>
  <si>
    <t>мебель для столовой</t>
  </si>
  <si>
    <t>тены для посудомоечной машины</t>
  </si>
  <si>
    <t>дверь металлическая в архивное помещение</t>
  </si>
  <si>
    <t>мармит в столовую</t>
  </si>
  <si>
    <t>Ноутбуки для проведения экзаменов  (ГИА)</t>
  </si>
  <si>
    <t>Приобретенеие триммера (бензокосы)</t>
  </si>
  <si>
    <t>Электромясорубка</t>
  </si>
  <si>
    <t xml:space="preserve">Увеличение стоимости материальных запасов </t>
  </si>
  <si>
    <t>Увеличение стоимости лекарственные препаратов  и материалов, применяемых медицинских целях</t>
  </si>
  <si>
    <t>Увеличение стоимости продуктов питания</t>
  </si>
  <si>
    <t xml:space="preserve"> питания обучающихся 10-х классов,привлекаемых для прохождения учебных сборов</t>
  </si>
  <si>
    <t>Увеличение стоимости горюче смазочных материалов</t>
  </si>
  <si>
    <t>ГСМ</t>
  </si>
  <si>
    <t>Увеличение стоимости строительных материалов</t>
  </si>
  <si>
    <t xml:space="preserve">Линолиум для кабинета </t>
  </si>
  <si>
    <t xml:space="preserve">Приобретение краски </t>
  </si>
  <si>
    <t>Строительные материалы</t>
  </si>
  <si>
    <t>Замена светильников</t>
  </si>
  <si>
    <t>Увеличение стоимости мягкого инвентаря</t>
  </si>
  <si>
    <t>Спец. одежда в столовую</t>
  </si>
  <si>
    <t>Увеличение стоимости прочих  оборотных запасов ( материалов)</t>
  </si>
  <si>
    <t>Кухонный инвентарь;</t>
  </si>
  <si>
    <t>Приобретение посуды для столовой</t>
  </si>
  <si>
    <t>Бланочная продукция:</t>
  </si>
  <si>
    <t>Запчасти для оборудования,машин, оргтехники:</t>
  </si>
  <si>
    <t>Аккумулятор</t>
  </si>
  <si>
    <t>Прочие расходы</t>
  </si>
  <si>
    <t>Ограждение  на отопительные приборы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</si>
  <si>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</si>
  <si>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</si>
  <si>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Изготовление бланков строгой отчетности</t>
  </si>
  <si>
    <t>Увеличение стоимости право 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</si>
  <si>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</si>
  <si>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</si>
  <si>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830 Исполнение судебных актов</t>
  </si>
  <si>
    <t>Исполнение судебных актов</t>
  </si>
  <si>
    <t>831 Исполнение судебных актов РФ и мировых соглащений по возмещению причененого вреда</t>
  </si>
  <si>
    <t>Иные выплаты текущего характера физическим лицам</t>
  </si>
  <si>
    <t>850 Уплата нологов , сборов и иных платежей</t>
  </si>
  <si>
    <t>Уплата нологов , сборов и иных платежей</t>
  </si>
  <si>
    <t>852 Уплата прочих налогов, сборов</t>
  </si>
  <si>
    <t>Налоги, пошлины и сборы</t>
  </si>
  <si>
    <t>853 Уплата иных платежей</t>
  </si>
  <si>
    <t>загрязнение окружающей среды</t>
  </si>
  <si>
    <t>Штрафы за нарушение законодательства о налогах и сборах, законодательство о страховых взносах</t>
  </si>
  <si>
    <t>Другие экономические санкции</t>
  </si>
  <si>
    <t>Иныве выплаты текущего характера физическим лицам</t>
  </si>
  <si>
    <t>Итого</t>
  </si>
  <si>
    <t>Директор  МКОУ "Большесалырская СШ"   ________________ О.М.Ефимова</t>
  </si>
  <si>
    <t>МКОУ    "Большесалырская средняя школа"</t>
  </si>
  <si>
    <t>(наименование организации)</t>
  </si>
  <si>
    <t>По месячная разбивка бюджета на 2020 год</t>
  </si>
  <si>
    <t xml:space="preserve">   875   0210074090     0702   </t>
  </si>
  <si>
    <t>Расходы на выплаты персоналу в целях обесечения выполнения функций государственными (муниципальными) органами,казенными учреждениями</t>
  </si>
  <si>
    <t>Итого заработная плата</t>
  </si>
  <si>
    <t xml:space="preserve">заработная плата </t>
  </si>
  <si>
    <t>региональная выплата</t>
  </si>
  <si>
    <t>Ежемесячные компенсационные выплаты сотрудникам (работникам), находящимся в отпуске по уходу за ребенком до достижения им возраста 3 лет</t>
  </si>
  <si>
    <t>возмещение расходов на прохождение медицинского осмотра педагогических работников</t>
  </si>
  <si>
    <t>суточные при служебных командировках и по курсам повышения квалификации в части расходов, связанных с командировками педагогических работников</t>
  </si>
  <si>
    <t>транспортные расходы по служебным командировкам – оплата проезда в части расходов, связанных с командированием педагогических работников</t>
  </si>
  <si>
    <t xml:space="preserve">расходы на проживание по командировкам, курсам повышения квалификации педагогических работников </t>
  </si>
  <si>
    <t>119 Взносы по обязательному социальному страхованию на выплаты по оплате труда работников и иные выплаты работникам казенных учреждений</t>
  </si>
  <si>
    <t>Итого начисления на выплаты по оплате труда</t>
  </si>
  <si>
    <t>начисления на выплаты по оплате труда</t>
  </si>
  <si>
    <t>начисления на региональную выплату</t>
  </si>
  <si>
    <t xml:space="preserve">  Иные закупки товаров, работ в услуг для обеспечения государственных ( муниципальных) нужд</t>
  </si>
  <si>
    <t>Оплата услуг местной и междугородней телефонной связи</t>
  </si>
  <si>
    <t>Оплата за почтовые отправления, телеграммы, конверты, марки</t>
  </si>
  <si>
    <t>Оплата за подключение к глобальной информационной сети Интернет, абонентская плата</t>
  </si>
  <si>
    <t>Расходы на оплату услуг организаций федеральной почтовой связи по доставке и пересылке заработной платы работников</t>
  </si>
  <si>
    <t xml:space="preserve">транспортные услуги для проведения культурно-массовых и массовых физкультурно-спортивных соревнований детей, олимпиад и других мероприятий с участием обучающихся </t>
  </si>
  <si>
    <t>транспортные расходы на доставку:учебного оборудования для кабинетов и лабораторий, аппаратуры, приборов, машин, станков и другого специального оборудования для учебных целей, необходимого для организации деятельности педагогических работников, обучающихся;спортивного оборудования и инвентаря;мебели для учебных целей;музыкальных инструментов;средств вычислительной техники, копировально-множительной техники, связи и телекоммуникаций, необходимых для организации деятельности педагогических работников и обучающихся;наглядных и звуковых пособий (видеокассет, аудиокассет, слайдов и т.д.) и экспонатов;</t>
  </si>
  <si>
    <t>оплата проезда детей при проведении культурно-массовых и массовых физкультурно-спортивных мероприятий, олимпиад и других мероприятий с участием обучающихся</t>
  </si>
  <si>
    <t xml:space="preserve">Арендная плата за пользование имуществом  </t>
  </si>
  <si>
    <t>наем транспорта для проведения культурно-массовых и массовых физкультурно-спортивных мероприятий, олимпиад и других мероприятий с участием обучающихся</t>
  </si>
  <si>
    <t>уплата арендных платежей согласно договору аренды имущества</t>
  </si>
  <si>
    <t>оплата труда лиц, как состоящих, так и не состоящих в штате учреждения, и привлекаемых для выполнения работ по договорам гражданско-правового характера (с учетом ЕСН) в части расходов, связанных с ремонтом оборудования, используемого работниками, обучающимися</t>
  </si>
  <si>
    <t>ремонт и обслуживание оргтехники, используемой работниками, обучающимися</t>
  </si>
  <si>
    <t>ремонт и техническое обслуживание копировально-множительного оборудования, используемого работниками, обучающимися</t>
  </si>
  <si>
    <t>ремонт и обслуживание музыкального оборудования и инструментов в части расходов, связанных с организацией деятельности работников, обучающихся</t>
  </si>
  <si>
    <t>заправка и восстановление картриджей для оборудования, используемого работниками, обучающимися</t>
  </si>
  <si>
    <t>текущий ремонт и техническое обслуживание оборудования, приборов и инвентаря, используемого работниками, обучающимися</t>
  </si>
  <si>
    <t>услуги по ремонту ученической мебели, рабочего места работника</t>
  </si>
  <si>
    <t>оплата труда лиц, как состоящих, так и не состоящих в штате учреждения, и привлекаемых для выполнения работ по договорам гражданско-правового характера (с учетом ЕСН), необходимых для организации деятельности работников, обучающихся</t>
  </si>
  <si>
    <t>медицинский осмотр работников, гигиеническое обучение работников, лабораторные исследования</t>
  </si>
  <si>
    <t>услуги банка по зачислению заработной платы во вклады сотрудникам</t>
  </si>
  <si>
    <t>оплата услуг по организации обучения сотрудников (пожарно-технический минимум, охрана труда, электробезопасность и т.д.)</t>
  </si>
  <si>
    <t>специальная оценка условий труда на рабочих местах</t>
  </si>
  <si>
    <t>приобретение или изготовление бланков документов об образовании и (или) о квалификации</t>
  </si>
  <si>
    <t>плата за участие в семинарах, курсах повышения квалификации, конференциях и спортивных мероприятиях работников, подготовка и переподготовка работников</t>
  </si>
  <si>
    <t>подписка и приобретение периодических изданий, необходимых для организации деятельности работников</t>
  </si>
  <si>
    <t>приобретение и сопровождение программного обеспечения для организации деятельности работников, обучающихся</t>
  </si>
  <si>
    <t>расходы на проживание, организацию питания, плата за участие детей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</si>
  <si>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оплата услуг по реализации части программ с использованием сетевой формы организациями, осуществляющими образовательную деятельность, а также научными организациями, медицинскими организациями, организациями культуры, физкультурно-спортивными и иными организациями, обладающими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соответствующей образовательной программой</t>
  </si>
  <si>
    <t>расходы по доставке периодических изданий, необходимых для организации деятельности работников</t>
  </si>
  <si>
    <t>оплата услуг по страхованию имущества, гражданской ответственностью и здоровья</t>
  </si>
  <si>
    <t>услуги в области информационных технологий</t>
  </si>
  <si>
    <t>нотариальные услуги</t>
  </si>
  <si>
    <t>приобретение кубков, медалей, ценных подарков, свидетельств, грамот, дипломов обучающихся, медалей "За особые успехи в учении"</t>
  </si>
  <si>
    <t>питание детей (в случае невозможности приобретения услуг по его организации)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</si>
  <si>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уплата налогов, государственной пошлины и сборов, разного рода платежей в бюджеты всех уровней:</t>
  </si>
  <si>
    <t>земельного налога, в том числе в период строительства объекта;</t>
  </si>
  <si>
    <t>платы за загрязнение окружающей среды;</t>
  </si>
  <si>
    <t>государственной пошлины и сборов в установленных законодательством случаях</t>
  </si>
  <si>
    <t>учебного оборудования для кабинетов и лабораторий, аппаратуры, приборов, машин, станков и другого специального оборудования для учебных целей, необходимого для организации деятельности работников, обучающихся</t>
  </si>
  <si>
    <t>спортивного оборудования и инвентаря</t>
  </si>
  <si>
    <t>мебели для учебных целей</t>
  </si>
  <si>
    <t>музыкальных инструментов</t>
  </si>
  <si>
    <t>средств вычислительной техники, копировально-множительной техники, необходимой для организации деятельности работников и обучающихся</t>
  </si>
  <si>
    <t>средств связи и телекоммуникаций, необходимых для организации деятельности работников и обучающихся</t>
  </si>
  <si>
    <t>наглядных и звуковых пособий (видеокассет, аудиокассет, слайдов и т.д.) и экспонатов</t>
  </si>
  <si>
    <t>учебников и учебных пособий, художественной литературы для пополнения библиотечных фондов, классных журналов и т.д.</t>
  </si>
  <si>
    <t>учебники</t>
  </si>
  <si>
    <t>Продукты питания</t>
  </si>
  <si>
    <t>материалов и предметов инвентаря для учебных и лабораторных занятий</t>
  </si>
  <si>
    <t>ГСМ для проведения культурно-массовых и массовых физкультурно-спортивных мероприятий детей</t>
  </si>
  <si>
    <t>служебной одежды и обуви для работников</t>
  </si>
  <si>
    <t>канцелярских принадлежностей для организации деятельности работников</t>
  </si>
  <si>
    <t>строительных материалов, необходимых для обучения по предмету "Технология"</t>
  </si>
  <si>
    <t>бумаги, химических реактивов, семян, тканей, необходимых для организации деятельности работников и обучающихся</t>
  </si>
  <si>
    <t>медикаментов, перевязочных средств в учебные классы</t>
  </si>
  <si>
    <t>запасных частей к вычислительной и оргтехнике, используемой работниками и обучающимися</t>
  </si>
  <si>
    <t>запасных частей к средствам связи, используемым работниками и обучающимися</t>
  </si>
  <si>
    <t>дискет, картриджей, тонеров для принтеров и множительной техники, используемых для организации деятельности работниками и обучающимися</t>
  </si>
  <si>
    <t>справочной литературы</t>
  </si>
  <si>
    <t>Приобретение (изготовление) бланков строгой отчетности, бланочной продукции, печатей, штампов</t>
  </si>
  <si>
    <t>Директор МКОУ "Большесалырская СШ"_________________- О.М.Ефимова</t>
  </si>
  <si>
    <t xml:space="preserve">   875   0210075640     0702   </t>
  </si>
  <si>
    <t>Расходы на 2019 год   на оплату стоимости путевок для детей в краевые муниципальные загородные оздоровительные лагеря, негосударственных организации отдыха, оздоровления занятости детей, зарегистрированные на территории Красноярского края в 2019 году и на оплату организации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  в 2020 году</t>
  </si>
  <si>
    <t>Бюджетополучатель</t>
  </si>
  <si>
    <t>КВСР</t>
  </si>
  <si>
    <t>КФСР</t>
  </si>
  <si>
    <t>КЦСР</t>
  </si>
  <si>
    <t>КВР</t>
  </si>
  <si>
    <t>Доп. КР</t>
  </si>
  <si>
    <t>Сумма на 2020 год</t>
  </si>
  <si>
    <t>Муниципальное казенное общеобразовательное учреждение "Березовская основная школа"</t>
  </si>
  <si>
    <t>0707</t>
  </si>
  <si>
    <t>0210076490</t>
  </si>
  <si>
    <t>323</t>
  </si>
  <si>
    <t>Муниципальное казенное общеобразовательное учреждение "Большесалырская средняя школа"</t>
  </si>
  <si>
    <t>Муниципальное казенное общеобразовательное учреждение "Ключинская средняя  школа"</t>
  </si>
  <si>
    <t>Муниципальное казенное общеобразовательное учреждение "Лапшихинская средняя школа"</t>
  </si>
  <si>
    <t>Муниципальное казенное общеобразовательное учреждение "Преображенская средняя школа"</t>
  </si>
  <si>
    <t>Муниципальное казенное общеобразовательное учреждение "Причулымская средняя школа"</t>
  </si>
  <si>
    <t>Муниципальное казенное общеобразовательное учреждение "Тарутинская средняя школа"</t>
  </si>
  <si>
    <t>Муниципальное казенное общеобразовательное учреждение "Ястребовская средняя школа"</t>
  </si>
  <si>
    <t>Управление образования администрации Ачинского района</t>
  </si>
  <si>
    <t>муниципальное бюджетное общеобразовательное учреждение "Белоярская средняя школа"</t>
  </si>
  <si>
    <t>муниципальное бюджетное общеобразовательное учреждение "Каменская средняя школа"</t>
  </si>
  <si>
    <t>муниципальное бюджетное общеобразовательное учреждение "Малиновская средняя школа"</t>
  </si>
  <si>
    <t>муниципальное бюджетное общобразовательное учреждение "Горная средняя школа"</t>
  </si>
  <si>
    <t>Итого по казенным</t>
  </si>
  <si>
    <t>Итого по бюджетным</t>
  </si>
  <si>
    <t>Руководитель Управления образования администрации Ачинского района</t>
  </si>
  <si>
    <t>И.С. Немерова</t>
  </si>
  <si>
    <t>Экономист .Артемьева Екатерина Валентиновна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</si>
</sst>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4">
    <font>
      <sz val="10"/>
      <name val="Arial"/>
      <family val="0"/>
    </font>
    <font>
      <b/>
      <sz val="9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color indexed="8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9"/>
      <name val="Arial"/>
      <family val="0"/>
    </font>
    <font>
      <sz val="9"/>
      <name val="Arial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right"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1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4" fontId="10" fillId="35" borderId="10" xfId="0" applyNumberFormat="1" applyFont="1" applyFill="1" applyBorder="1" applyAlignment="1">
      <alignment horizontal="right"/>
    </xf>
    <xf numFmtId="4" fontId="12" fillId="0" borderId="10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37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0" fontId="13" fillId="0" borderId="10" xfId="0" applyFont="1" applyBorder="1" applyAlignment="1">
      <alignment vertical="center" wrapText="1"/>
    </xf>
    <xf numFmtId="0" fontId="10" fillId="38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34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0" fontId="10" fillId="0" borderId="14" xfId="0" applyFont="1" applyBorder="1" applyAlignment="1">
      <alignment horizontal="center" vertical="top"/>
    </xf>
    <xf numFmtId="0" fontId="8" fillId="39" borderId="10" xfId="0" applyFont="1" applyFill="1" applyBorder="1" applyAlignment="1">
      <alignment wrapText="1"/>
    </xf>
    <xf numFmtId="0" fontId="10" fillId="0" borderId="14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23" fillId="0" borderId="1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10" fillId="0" borderId="19" xfId="0" applyFont="1" applyBorder="1" applyAlignment="1">
      <alignment vertical="top"/>
    </xf>
    <xf numFmtId="3" fontId="17" fillId="0" borderId="25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0" fontId="10" fillId="37" borderId="10" xfId="0" applyFont="1" applyFill="1" applyBorder="1" applyAlignment="1">
      <alignment vertical="top" wrapText="1"/>
    </xf>
    <xf numFmtId="3" fontId="17" fillId="0" borderId="10" xfId="0" applyNumberFormat="1" applyFont="1" applyBorder="1" applyAlignment="1">
      <alignment/>
    </xf>
    <xf numFmtId="0" fontId="14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0" fillId="36" borderId="0" xfId="0" applyFill="1" applyAlignment="1">
      <alignment vertical="center"/>
    </xf>
    <xf numFmtId="0" fontId="14" fillId="36" borderId="16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wrapText="1"/>
    </xf>
    <xf numFmtId="49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3" fontId="0" fillId="33" borderId="10" xfId="0" applyNumberFormat="1" applyFill="1" applyBorder="1" applyAlignment="1">
      <alignment/>
    </xf>
    <xf numFmtId="0" fontId="13" fillId="0" borderId="0" xfId="0" applyFont="1" applyAlignment="1">
      <alignment wrapText="1"/>
    </xf>
    <xf numFmtId="0" fontId="11" fillId="0" borderId="19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justify"/>
    </xf>
    <xf numFmtId="0" fontId="13" fillId="0" borderId="0" xfId="0" applyFont="1" applyFill="1" applyAlignment="1">
      <alignment/>
    </xf>
    <xf numFmtId="0" fontId="11" fillId="0" borderId="14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3" fontId="0" fillId="0" borderId="11" xfId="0" applyNumberFormat="1" applyBorder="1" applyAlignment="1">
      <alignment/>
    </xf>
    <xf numFmtId="0" fontId="11" fillId="0" borderId="18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1" fillId="0" borderId="2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wrapText="1"/>
    </xf>
    <xf numFmtId="0" fontId="19" fillId="35" borderId="16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19" xfId="0" applyFont="1" applyFill="1" applyBorder="1" applyAlignment="1">
      <alignment vertical="top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20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left" vertical="top" wrapText="1"/>
    </xf>
    <xf numFmtId="0" fontId="10" fillId="40" borderId="10" xfId="0" applyFont="1" applyFill="1" applyBorder="1" applyAlignment="1">
      <alignment vertical="center" wrapText="1"/>
    </xf>
    <xf numFmtId="0" fontId="0" fillId="40" borderId="10" xfId="0" applyFill="1" applyBorder="1" applyAlignment="1">
      <alignment/>
    </xf>
    <xf numFmtId="0" fontId="14" fillId="36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36" borderId="10" xfId="0" applyFont="1" applyFill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0" fillId="40" borderId="10" xfId="0" applyFont="1" applyFill="1" applyBorder="1" applyAlignment="1">
      <alignment vertical="top" wrapText="1"/>
    </xf>
    <xf numFmtId="0" fontId="9" fillId="40" borderId="10" xfId="0" applyFont="1" applyFill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/>
    </xf>
    <xf numFmtId="0" fontId="8" fillId="0" borderId="0" xfId="0" applyFont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30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0" fontId="11" fillId="0" borderId="14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2" fillId="0" borderId="14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5" fillId="0" borderId="18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/>
    </xf>
    <xf numFmtId="49" fontId="47" fillId="0" borderId="10" xfId="0" applyNumberFormat="1" applyFont="1" applyBorder="1" applyAlignment="1" applyProtection="1">
      <alignment horizontal="center" vertical="center" wrapText="1"/>
      <protection/>
    </xf>
    <xf numFmtId="49" fontId="48" fillId="0" borderId="39" xfId="0" applyNumberFormat="1" applyFont="1" applyBorder="1" applyAlignment="1" applyProtection="1">
      <alignment horizontal="left" vertical="center" wrapText="1"/>
      <protection/>
    </xf>
    <xf numFmtId="49" fontId="48" fillId="0" borderId="39" xfId="0" applyNumberFormat="1" applyFont="1" applyBorder="1" applyAlignment="1" applyProtection="1">
      <alignment horizontal="center" vertical="center" wrapText="1"/>
      <protection/>
    </xf>
    <xf numFmtId="4" fontId="48" fillId="0" borderId="39" xfId="0" applyNumberFormat="1" applyFont="1" applyBorder="1" applyAlignment="1" applyProtection="1">
      <alignment horizontal="right" vertical="center" wrapText="1"/>
      <protection/>
    </xf>
    <xf numFmtId="49" fontId="49" fillId="0" borderId="40" xfId="0" applyNumberFormat="1" applyFont="1" applyBorder="1" applyAlignment="1" applyProtection="1">
      <alignment horizontal="left" vertical="center" wrapText="1"/>
      <protection/>
    </xf>
    <xf numFmtId="49" fontId="49" fillId="0" borderId="41" xfId="0" applyNumberFormat="1" applyFont="1" applyBorder="1" applyAlignment="1" applyProtection="1">
      <alignment horizontal="center" vertical="center" wrapText="1"/>
      <protection/>
    </xf>
    <xf numFmtId="4" fontId="49" fillId="0" borderId="41" xfId="0" applyNumberFormat="1" applyFont="1" applyBorder="1" applyAlignment="1" applyProtection="1">
      <alignment horizontal="right" vertical="center" wrapText="1"/>
      <protection/>
    </xf>
    <xf numFmtId="4" fontId="49" fillId="0" borderId="42" xfId="0" applyNumberFormat="1" applyFont="1" applyBorder="1" applyAlignment="1">
      <alignment horizontal="right" vertical="center" wrapText="1"/>
    </xf>
    <xf numFmtId="4" fontId="49" fillId="0" borderId="41" xfId="0" applyNumberFormat="1" applyFont="1" applyBorder="1" applyAlignment="1">
      <alignment horizontal="right" vertical="center" wrapText="1"/>
    </xf>
    <xf numFmtId="4" fontId="49" fillId="0" borderId="39" xfId="0" applyNumberFormat="1" applyFont="1" applyBorder="1" applyAlignment="1" applyProtection="1">
      <alignment horizontal="right" vertical="center" wrapText="1"/>
      <protection/>
    </xf>
    <xf numFmtId="49" fontId="11" fillId="0" borderId="10" xfId="0" applyNumberFormat="1" applyFont="1" applyBorder="1" applyAlignment="1" applyProtection="1">
      <alignment horizontal="left"/>
      <protection/>
    </xf>
    <xf numFmtId="49" fontId="11" fillId="0" borderId="10" xfId="0" applyNumberFormat="1" applyFont="1" applyBorder="1" applyAlignment="1" applyProtection="1">
      <alignment horizontal="center"/>
      <protection/>
    </xf>
    <xf numFmtId="4" fontId="11" fillId="0" borderId="10" xfId="0" applyNumberFormat="1" applyFont="1" applyBorder="1" applyAlignment="1" applyProtection="1">
      <alignment horizontal="right"/>
      <protection/>
    </xf>
    <xf numFmtId="0" fontId="71" fillId="0" borderId="10" xfId="0" applyFont="1" applyBorder="1" applyAlignment="1">
      <alignment/>
    </xf>
    <xf numFmtId="4" fontId="71" fillId="0" borderId="10" xfId="0" applyNumberFormat="1" applyFont="1" applyBorder="1" applyAlignment="1">
      <alignment/>
    </xf>
    <xf numFmtId="0" fontId="50" fillId="0" borderId="0" xfId="0" applyFont="1" applyAlignment="1">
      <alignment horizontal="left" wrapText="1"/>
    </xf>
    <xf numFmtId="0" fontId="72" fillId="0" borderId="0" xfId="0" applyFont="1" applyAlignment="1">
      <alignment/>
    </xf>
    <xf numFmtId="0" fontId="50" fillId="0" borderId="0" xfId="0" applyFont="1" applyAlignment="1">
      <alignment/>
    </xf>
    <xf numFmtId="0" fontId="72" fillId="0" borderId="0" xfId="0" applyFont="1" applyAlignment="1">
      <alignment/>
    </xf>
    <xf numFmtId="1" fontId="70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1.wmf" /><Relationship Id="rId17" Type="http://schemas.openxmlformats.org/officeDocument/2006/relationships/image" Target="../media/image2.wmf" /><Relationship Id="rId18" Type="http://schemas.openxmlformats.org/officeDocument/2006/relationships/image" Target="../media/image3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1.wmf" /><Relationship Id="rId29" Type="http://schemas.openxmlformats.org/officeDocument/2006/relationships/image" Target="../media/image2.wmf" /><Relationship Id="rId30" Type="http://schemas.openxmlformats.org/officeDocument/2006/relationships/image" Target="../media/image3.wmf" /><Relationship Id="rId31" Type="http://schemas.openxmlformats.org/officeDocument/2006/relationships/image" Target="../media/image1.wmf" /><Relationship Id="rId32" Type="http://schemas.openxmlformats.org/officeDocument/2006/relationships/image" Target="../media/image2.wmf" /><Relationship Id="rId33" Type="http://schemas.openxmlformats.org/officeDocument/2006/relationships/image" Target="../media/image3.wmf" /><Relationship Id="rId34" Type="http://schemas.openxmlformats.org/officeDocument/2006/relationships/image" Target="../media/image1.wmf" /><Relationship Id="rId35" Type="http://schemas.openxmlformats.org/officeDocument/2006/relationships/image" Target="../media/image2.wmf" /><Relationship Id="rId36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1.wmf" /><Relationship Id="rId17" Type="http://schemas.openxmlformats.org/officeDocument/2006/relationships/image" Target="../media/image2.wmf" /><Relationship Id="rId18" Type="http://schemas.openxmlformats.org/officeDocument/2006/relationships/image" Target="../media/image3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1.wmf" /><Relationship Id="rId29" Type="http://schemas.openxmlformats.org/officeDocument/2006/relationships/image" Target="../media/image2.wmf" /><Relationship Id="rId30" Type="http://schemas.openxmlformats.org/officeDocument/2006/relationships/image" Target="../media/image3.wmf" /><Relationship Id="rId31" Type="http://schemas.openxmlformats.org/officeDocument/2006/relationships/image" Target="../media/image1.wmf" /><Relationship Id="rId32" Type="http://schemas.openxmlformats.org/officeDocument/2006/relationships/image" Target="../media/image2.wmf" /><Relationship Id="rId33" Type="http://schemas.openxmlformats.org/officeDocument/2006/relationships/image" Target="../media/image3.wmf" /><Relationship Id="rId34" Type="http://schemas.openxmlformats.org/officeDocument/2006/relationships/image" Target="../media/image1.wmf" /><Relationship Id="rId35" Type="http://schemas.openxmlformats.org/officeDocument/2006/relationships/image" Target="../media/image2.wmf" /><Relationship Id="rId36" Type="http://schemas.openxmlformats.org/officeDocument/2006/relationships/image" Target="../media/image3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1;&#1070;&#1044;&#1046;&#1045;&#1058;%202020%20&#1075;\1003%200210075660%20&#1088;&#1072;&#1089;&#1095;&#1077;&#1090;%20&#1085;&#1072;%20163%20&#1076;&#1085;&#1077;&#1081;%20%20&#1087;&#1080;&#1090;&#1072;&#1085;&#1080;&#1077;%20%20&#1085;&#1072;%202020%20&#1075;%20-%20&#1074;%20&#1073;&#1102;&#1076;&#1078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1;&#1070;&#1044;&#1046;&#1045;&#1058;%202020%20&#1075;\0702%200210080620%20&#1088;&#1077;&#1075;&#1080;&#1086;&#1085;&#1072;&#1083;&#1100;&#1085;&#1099;&#1077;%20&#1074;&#1099;&#1087;&#1083;&#1072;&#1090;&#1099;%202020%20&#109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1;&#1070;&#1044;&#1046;&#1045;&#1058;%202020%20&#1075;\0703%200210075640%20&#1089;&#1091;&#1073;&#1074;&#1077;&#1085;&#1094;&#1080;&#1103;%202020%20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&#1089;&#1077;%20&#1089;%20&#1088;&#1072;&#1073;&#1086;&#1095;&#1077;&#1075;&#1086;%20&#1089;&#1090;&#1086;&#1083;&#1072;\2016&#1075;\&#1073;&#1102;&#1076;&#1078;&#1077;&#1090;%202016%20&#1075;\&#1091;&#1090;&#1086;&#1095;&#1085;&#1077;&#1085;%20%20%20&#1086;&#1090;&#1088;&#1077;&#1076;&#1072;&#1082;&#1090;&#1080;&#1088;&#1086;&#1074;&#1085;%20&#1073;&#1102;&#1076;&#1078;&#1077;&#1090;%20&#1085;&#1072;%202016\0702\0217564%20&#1096;&#1082;&#1086;&#1083;&#1099;%20&#1089;&#1091;&#1073;&#1074;&#1077;&#1085;&#1094;&#1080;&#1103;%202015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1;&#1070;&#1044;&#1046;&#1045;&#1058;%202020%20&#1075;\0702%2002100104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чет на 173 дн"/>
      <sheetName val="расчет"/>
      <sheetName val="для райфо ут"/>
      <sheetName val="для райфо"/>
      <sheetName val="свод обед завтрак"/>
      <sheetName val="свод дети на дому"/>
      <sheetName val="дети на дому (6-10 л)"/>
      <sheetName val="дети на дому (11-18 л)"/>
      <sheetName val="81,78"/>
      <sheetName val="70,35"/>
      <sheetName val="54,53"/>
      <sheetName val="46,89"/>
    </sheetNames>
    <sheetDataSet>
      <sheetData sheetId="5">
        <row r="6">
          <cell r="C6">
            <v>70345.94</v>
          </cell>
          <cell r="D6">
            <v>90444.78</v>
          </cell>
          <cell r="E6">
            <v>100494.19999999998</v>
          </cell>
          <cell r="F6">
            <v>80395.36</v>
          </cell>
          <cell r="G6">
            <v>80395.36</v>
          </cell>
          <cell r="K6">
            <v>105518.91</v>
          </cell>
          <cell r="L6">
            <v>105518.90999999999</v>
          </cell>
          <cell r="M6">
            <v>75370.65</v>
          </cell>
          <cell r="N6">
            <v>110543.62</v>
          </cell>
        </row>
        <row r="7">
          <cell r="C7">
            <v>89558.56</v>
          </cell>
          <cell r="D7">
            <v>115146.72</v>
          </cell>
          <cell r="E7">
            <v>127940.79999999999</v>
          </cell>
          <cell r="F7">
            <v>102352.63999999998</v>
          </cell>
          <cell r="G7">
            <v>102352.63999999998</v>
          </cell>
          <cell r="K7">
            <v>134337.84000000003</v>
          </cell>
          <cell r="L7">
            <v>134337.84</v>
          </cell>
          <cell r="M7">
            <v>95955.6</v>
          </cell>
          <cell r="N7">
            <v>140734.88</v>
          </cell>
        </row>
        <row r="8">
          <cell r="C8">
            <v>13167.98</v>
          </cell>
          <cell r="D8">
            <v>16930.26</v>
          </cell>
          <cell r="E8">
            <v>18811.4</v>
          </cell>
          <cell r="F8">
            <v>15049.119999999999</v>
          </cell>
          <cell r="G8">
            <v>15049.119999999999</v>
          </cell>
          <cell r="K8">
            <v>19751.97</v>
          </cell>
          <cell r="L8">
            <v>19751.97</v>
          </cell>
          <cell r="M8">
            <v>14108.55</v>
          </cell>
          <cell r="N8">
            <v>20692.54</v>
          </cell>
        </row>
        <row r="9">
          <cell r="C9">
            <v>102216.24000000002</v>
          </cell>
          <cell r="D9">
            <v>131420.88</v>
          </cell>
          <cell r="E9">
            <v>146023.19999999998</v>
          </cell>
          <cell r="F9">
            <v>116818.56</v>
          </cell>
          <cell r="G9">
            <v>116818.56</v>
          </cell>
          <cell r="K9">
            <v>153324.36000000002</v>
          </cell>
          <cell r="L9">
            <v>153324.36</v>
          </cell>
          <cell r="M9">
            <v>109517.4</v>
          </cell>
          <cell r="N9">
            <v>160625.52</v>
          </cell>
        </row>
        <row r="10">
          <cell r="C10">
            <v>19496.82</v>
          </cell>
          <cell r="D10">
            <v>25067.34</v>
          </cell>
          <cell r="E10">
            <v>27852.6</v>
          </cell>
          <cell r="F10">
            <v>22282.08</v>
          </cell>
          <cell r="G10">
            <v>22282.08</v>
          </cell>
          <cell r="K10">
            <v>29245.230000000003</v>
          </cell>
          <cell r="L10">
            <v>29245.23</v>
          </cell>
          <cell r="M10">
            <v>20889.45</v>
          </cell>
          <cell r="N10">
            <v>30637.86</v>
          </cell>
        </row>
        <row r="11">
          <cell r="C11">
            <v>34718.46000000001</v>
          </cell>
          <cell r="D11">
            <v>44638.020000000004</v>
          </cell>
          <cell r="E11">
            <v>49597.799999999996</v>
          </cell>
          <cell r="F11">
            <v>39678.240000000005</v>
          </cell>
          <cell r="G11">
            <v>39678.240000000005</v>
          </cell>
          <cell r="K11">
            <v>52077.69</v>
          </cell>
          <cell r="L11">
            <v>52077.69</v>
          </cell>
          <cell r="M11">
            <v>37198.350000000006</v>
          </cell>
          <cell r="N11">
            <v>54557.58</v>
          </cell>
        </row>
        <row r="12">
          <cell r="C12">
            <v>37879.100000000006</v>
          </cell>
          <cell r="D12">
            <v>48701.7</v>
          </cell>
          <cell r="E12">
            <v>54112.99999999999</v>
          </cell>
          <cell r="F12">
            <v>43290.4</v>
          </cell>
          <cell r="G12">
            <v>43290.4</v>
          </cell>
          <cell r="K12">
            <v>56818.65000000001</v>
          </cell>
          <cell r="L12">
            <v>56818.65000000001</v>
          </cell>
          <cell r="M12">
            <v>40584.75</v>
          </cell>
          <cell r="N12">
            <v>59524.3</v>
          </cell>
        </row>
        <row r="13">
          <cell r="C13">
            <v>70099.68</v>
          </cell>
          <cell r="D13">
            <v>90128.16</v>
          </cell>
          <cell r="E13">
            <v>100142.4</v>
          </cell>
          <cell r="F13">
            <v>80113.92</v>
          </cell>
          <cell r="G13">
            <v>80113.92</v>
          </cell>
          <cell r="K13">
            <v>105149.52000000002</v>
          </cell>
          <cell r="L13">
            <v>105149.52</v>
          </cell>
          <cell r="M13">
            <v>75106.8</v>
          </cell>
          <cell r="N13">
            <v>110156.64000000001</v>
          </cell>
        </row>
        <row r="14">
          <cell r="C14">
            <v>14244.300000000001</v>
          </cell>
          <cell r="D14">
            <v>18314.1</v>
          </cell>
          <cell r="E14">
            <v>20349</v>
          </cell>
          <cell r="F14">
            <v>16279.2</v>
          </cell>
          <cell r="G14">
            <v>16279.2</v>
          </cell>
          <cell r="K14">
            <v>21366.45</v>
          </cell>
          <cell r="L14">
            <v>21366.45</v>
          </cell>
          <cell r="M14">
            <v>15261.75</v>
          </cell>
          <cell r="N14">
            <v>22383.9</v>
          </cell>
        </row>
        <row r="15">
          <cell r="C15">
            <v>104016.78</v>
          </cell>
          <cell r="D15">
            <v>133735.86</v>
          </cell>
          <cell r="E15">
            <v>148595.4</v>
          </cell>
          <cell r="F15">
            <v>118876.31999999999</v>
          </cell>
          <cell r="G15">
            <v>118876.31999999999</v>
          </cell>
          <cell r="K15">
            <v>156025.17</v>
          </cell>
          <cell r="L15">
            <v>156025.17</v>
          </cell>
          <cell r="M15">
            <v>111446.55000000002</v>
          </cell>
          <cell r="N15">
            <v>163454.94</v>
          </cell>
        </row>
        <row r="16">
          <cell r="C16">
            <v>39633.72</v>
          </cell>
          <cell r="D16">
            <v>50957.64</v>
          </cell>
          <cell r="E16">
            <v>56619.600000000006</v>
          </cell>
          <cell r="F16">
            <v>45295.67999999999</v>
          </cell>
          <cell r="G16">
            <v>45295.67999999999</v>
          </cell>
          <cell r="K16">
            <v>59450.58000000001</v>
          </cell>
          <cell r="L16">
            <v>59450.579999999994</v>
          </cell>
          <cell r="M16">
            <v>42464.7</v>
          </cell>
          <cell r="N16">
            <v>62281.56</v>
          </cell>
        </row>
        <row r="17">
          <cell r="C17">
            <v>81955.58</v>
          </cell>
          <cell r="D17">
            <v>105371.45999999999</v>
          </cell>
          <cell r="E17">
            <v>117079.4</v>
          </cell>
          <cell r="F17">
            <v>93663.51999999999</v>
          </cell>
          <cell r="G17">
            <v>93663.51999999999</v>
          </cell>
          <cell r="K17">
            <v>122933.37</v>
          </cell>
          <cell r="L17">
            <v>122933.36999999998</v>
          </cell>
          <cell r="M17">
            <v>87809.54999999999</v>
          </cell>
          <cell r="N17">
            <v>128787.34</v>
          </cell>
        </row>
      </sheetData>
      <sheetData sheetId="6">
        <row r="6">
          <cell r="C6">
            <v>2820.8599999999997</v>
          </cell>
          <cell r="D6">
            <v>3626.8199999999997</v>
          </cell>
          <cell r="E6">
            <v>4029.8</v>
          </cell>
          <cell r="F6">
            <v>3223.84</v>
          </cell>
          <cell r="G6">
            <v>3223.84</v>
          </cell>
          <cell r="K6">
            <v>4231.29</v>
          </cell>
          <cell r="L6">
            <v>4231.29</v>
          </cell>
          <cell r="M6">
            <v>3022.35</v>
          </cell>
          <cell r="N6">
            <v>4432.78</v>
          </cell>
        </row>
        <row r="7">
          <cell r="C7">
            <v>4499.46</v>
          </cell>
          <cell r="D7">
            <v>5785.0199999999995</v>
          </cell>
          <cell r="E7">
            <v>6427.799999999999</v>
          </cell>
          <cell r="F7">
            <v>5142.24</v>
          </cell>
          <cell r="G7">
            <v>5142.24</v>
          </cell>
          <cell r="K7">
            <v>6749.1900000000005</v>
          </cell>
          <cell r="L7">
            <v>6749.19</v>
          </cell>
          <cell r="M7">
            <v>4820.849999999999</v>
          </cell>
          <cell r="N7">
            <v>7070.579999999999</v>
          </cell>
        </row>
        <row r="8">
          <cell r="C8">
            <v>2999.64</v>
          </cell>
          <cell r="D8">
            <v>3856.68</v>
          </cell>
          <cell r="E8">
            <v>4285.2</v>
          </cell>
          <cell r="F8">
            <v>3428.16</v>
          </cell>
          <cell r="G8">
            <v>3428.16</v>
          </cell>
          <cell r="K8">
            <v>4499.46</v>
          </cell>
          <cell r="L8">
            <v>4499.46</v>
          </cell>
          <cell r="M8">
            <v>3213.8999999999996</v>
          </cell>
          <cell r="N8">
            <v>4713.719999999999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1499.82</v>
          </cell>
          <cell r="D10">
            <v>1928.34</v>
          </cell>
          <cell r="E10">
            <v>2142.6</v>
          </cell>
          <cell r="F10">
            <v>1714.08</v>
          </cell>
          <cell r="G10">
            <v>1714.08</v>
          </cell>
          <cell r="K10">
            <v>2249.73</v>
          </cell>
          <cell r="L10">
            <v>2249.73</v>
          </cell>
          <cell r="M10">
            <v>1606.9499999999998</v>
          </cell>
          <cell r="N10">
            <v>2356.8599999999997</v>
          </cell>
        </row>
        <row r="11">
          <cell r="C11">
            <v>1499.82</v>
          </cell>
          <cell r="D11">
            <v>1928.34</v>
          </cell>
          <cell r="E11">
            <v>2142.6</v>
          </cell>
          <cell r="F11">
            <v>1714.08</v>
          </cell>
          <cell r="G11">
            <v>1714.08</v>
          </cell>
          <cell r="K11">
            <v>2249.73</v>
          </cell>
          <cell r="L11">
            <v>2249.73</v>
          </cell>
          <cell r="M11">
            <v>1606.9499999999998</v>
          </cell>
          <cell r="N11">
            <v>2356.8599999999997</v>
          </cell>
        </row>
        <row r="12">
          <cell r="C12">
            <v>1321.04</v>
          </cell>
          <cell r="D12">
            <v>1698.48</v>
          </cell>
          <cell r="E12">
            <v>1887.2</v>
          </cell>
          <cell r="F12">
            <v>1509.76</v>
          </cell>
          <cell r="G12">
            <v>1509.76</v>
          </cell>
          <cell r="K12">
            <v>1981.56</v>
          </cell>
          <cell r="L12">
            <v>1981.56</v>
          </cell>
          <cell r="M12">
            <v>1415.4</v>
          </cell>
          <cell r="N12">
            <v>2075.92</v>
          </cell>
        </row>
        <row r="13">
          <cell r="C13">
            <v>2820.8599999999997</v>
          </cell>
          <cell r="D13">
            <v>3626.8199999999997</v>
          </cell>
          <cell r="E13">
            <v>4029.8</v>
          </cell>
          <cell r="F13">
            <v>3223.84</v>
          </cell>
          <cell r="G13">
            <v>3223.84</v>
          </cell>
          <cell r="K13">
            <v>4231.29</v>
          </cell>
          <cell r="L13">
            <v>4231.29</v>
          </cell>
          <cell r="M13">
            <v>3022.35</v>
          </cell>
          <cell r="N13">
            <v>4432.78</v>
          </cell>
        </row>
        <row r="14">
          <cell r="C14">
            <v>2999.64</v>
          </cell>
          <cell r="D14">
            <v>3856.68</v>
          </cell>
          <cell r="E14">
            <v>4285.2</v>
          </cell>
          <cell r="F14">
            <v>3428.16</v>
          </cell>
          <cell r="G14">
            <v>3428.16</v>
          </cell>
          <cell r="K14">
            <v>4499.46</v>
          </cell>
          <cell r="L14">
            <v>4499.46</v>
          </cell>
          <cell r="M14">
            <v>3213.8999999999996</v>
          </cell>
          <cell r="N14">
            <v>4713.719999999999</v>
          </cell>
        </row>
        <row r="15">
          <cell r="C15">
            <v>1321.04</v>
          </cell>
          <cell r="D15">
            <v>1698.48</v>
          </cell>
          <cell r="E15">
            <v>1887.2</v>
          </cell>
          <cell r="F15">
            <v>1509.76</v>
          </cell>
          <cell r="G15">
            <v>1509.76</v>
          </cell>
          <cell r="K15">
            <v>1981.56</v>
          </cell>
          <cell r="L15">
            <v>1981.56</v>
          </cell>
          <cell r="M15">
            <v>1415.4</v>
          </cell>
          <cell r="N15">
            <v>2075.92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росписи в райфо"/>
      <sheetName val="для райфо"/>
      <sheetName val="автон"/>
      <sheetName val="бюдж"/>
      <sheetName val="казен"/>
    </sheetNames>
    <sheetDataSet>
      <sheetData sheetId="4">
        <row r="7">
          <cell r="H7">
            <v>205353</v>
          </cell>
          <cell r="I7">
            <v>266949</v>
          </cell>
          <cell r="J7">
            <v>266949</v>
          </cell>
          <cell r="K7">
            <v>266949</v>
          </cell>
          <cell r="L7">
            <v>205351</v>
          </cell>
          <cell r="M7">
            <v>205351</v>
          </cell>
          <cell r="N7">
            <v>205350</v>
          </cell>
          <cell r="O7">
            <v>205350</v>
          </cell>
          <cell r="P7">
            <v>205350</v>
          </cell>
          <cell r="Q7">
            <v>205350</v>
          </cell>
          <cell r="R7">
            <v>205350</v>
          </cell>
          <cell r="S7">
            <v>205350</v>
          </cell>
        </row>
        <row r="8">
          <cell r="H8">
            <v>62018</v>
          </cell>
          <cell r="I8">
            <v>80620</v>
          </cell>
          <cell r="J8">
            <v>80620</v>
          </cell>
          <cell r="K8">
            <v>80620</v>
          </cell>
          <cell r="L8">
            <v>62020</v>
          </cell>
          <cell r="M8">
            <v>62020</v>
          </cell>
          <cell r="N8">
            <v>62020</v>
          </cell>
          <cell r="O8">
            <v>62020</v>
          </cell>
          <cell r="P8">
            <v>62010</v>
          </cell>
          <cell r="Q8">
            <v>62010</v>
          </cell>
          <cell r="R8">
            <v>62010</v>
          </cell>
          <cell r="S8">
            <v>62010</v>
          </cell>
        </row>
        <row r="10">
          <cell r="H10">
            <v>108860</v>
          </cell>
          <cell r="I10">
            <v>141523</v>
          </cell>
          <cell r="J10">
            <v>141520</v>
          </cell>
          <cell r="K10">
            <v>141520</v>
          </cell>
          <cell r="L10">
            <v>108860</v>
          </cell>
          <cell r="M10">
            <v>108860</v>
          </cell>
          <cell r="N10">
            <v>108860</v>
          </cell>
          <cell r="O10">
            <v>108860</v>
          </cell>
          <cell r="P10">
            <v>108860</v>
          </cell>
          <cell r="Q10">
            <v>108860</v>
          </cell>
          <cell r="R10">
            <v>108860</v>
          </cell>
          <cell r="S10">
            <v>108860</v>
          </cell>
        </row>
        <row r="11">
          <cell r="H11">
            <v>32877</v>
          </cell>
          <cell r="I11">
            <v>42740</v>
          </cell>
          <cell r="J11">
            <v>42740</v>
          </cell>
          <cell r="K11">
            <v>42740</v>
          </cell>
          <cell r="L11">
            <v>32880</v>
          </cell>
          <cell r="M11">
            <v>32880</v>
          </cell>
          <cell r="N11">
            <v>32880</v>
          </cell>
          <cell r="O11">
            <v>32880</v>
          </cell>
          <cell r="P11">
            <v>32870</v>
          </cell>
          <cell r="Q11">
            <v>32870</v>
          </cell>
          <cell r="R11">
            <v>32870</v>
          </cell>
          <cell r="S11">
            <v>32870</v>
          </cell>
        </row>
        <row r="13">
          <cell r="H13">
            <v>189346</v>
          </cell>
          <cell r="I13">
            <v>246160</v>
          </cell>
          <cell r="J13">
            <v>246160</v>
          </cell>
          <cell r="K13">
            <v>246160</v>
          </cell>
          <cell r="L13">
            <v>189350</v>
          </cell>
          <cell r="M13">
            <v>189350</v>
          </cell>
          <cell r="N13">
            <v>189350</v>
          </cell>
          <cell r="O13">
            <v>189350</v>
          </cell>
          <cell r="P13">
            <v>189350</v>
          </cell>
          <cell r="Q13">
            <v>189350</v>
          </cell>
          <cell r="R13">
            <v>189350</v>
          </cell>
          <cell r="S13">
            <v>189350</v>
          </cell>
        </row>
        <row r="14">
          <cell r="H14">
            <v>57214</v>
          </cell>
          <cell r="I14">
            <v>74340</v>
          </cell>
          <cell r="J14">
            <v>74340</v>
          </cell>
          <cell r="K14">
            <v>74340</v>
          </cell>
          <cell r="L14">
            <v>57180</v>
          </cell>
          <cell r="M14">
            <v>57180</v>
          </cell>
          <cell r="N14">
            <v>57180</v>
          </cell>
          <cell r="O14">
            <v>57180</v>
          </cell>
          <cell r="P14">
            <v>57180</v>
          </cell>
          <cell r="Q14">
            <v>57180</v>
          </cell>
          <cell r="R14">
            <v>57180</v>
          </cell>
          <cell r="S14">
            <v>57180</v>
          </cell>
        </row>
        <row r="16">
          <cell r="H16">
            <v>137926</v>
          </cell>
          <cell r="I16">
            <v>137680</v>
          </cell>
          <cell r="J16">
            <v>178890</v>
          </cell>
          <cell r="K16">
            <v>178890</v>
          </cell>
          <cell r="L16">
            <v>178890</v>
          </cell>
          <cell r="M16">
            <v>137680</v>
          </cell>
          <cell r="N16">
            <v>137680</v>
          </cell>
          <cell r="O16">
            <v>137680</v>
          </cell>
          <cell r="P16">
            <v>137680</v>
          </cell>
          <cell r="Q16">
            <v>137680</v>
          </cell>
          <cell r="R16">
            <v>137680</v>
          </cell>
          <cell r="S16">
            <v>137680</v>
          </cell>
        </row>
        <row r="17">
          <cell r="H17">
            <v>41574</v>
          </cell>
          <cell r="I17">
            <v>54060</v>
          </cell>
          <cell r="J17">
            <v>54060</v>
          </cell>
          <cell r="K17">
            <v>54060</v>
          </cell>
          <cell r="L17">
            <v>41580</v>
          </cell>
          <cell r="M17">
            <v>41580</v>
          </cell>
          <cell r="N17">
            <v>41580</v>
          </cell>
          <cell r="O17">
            <v>41580</v>
          </cell>
          <cell r="P17">
            <v>41580</v>
          </cell>
          <cell r="Q17">
            <v>41570</v>
          </cell>
          <cell r="R17">
            <v>41570</v>
          </cell>
          <cell r="S17">
            <v>41570</v>
          </cell>
        </row>
      </sheetData>
      <sheetData sheetId="5">
        <row r="7">
          <cell r="H7">
            <v>112680</v>
          </cell>
          <cell r="I7">
            <v>146500</v>
          </cell>
          <cell r="J7">
            <v>146500</v>
          </cell>
          <cell r="K7">
            <v>146500</v>
          </cell>
          <cell r="L7">
            <v>112690</v>
          </cell>
          <cell r="M7">
            <v>112690</v>
          </cell>
          <cell r="N7">
            <v>112690</v>
          </cell>
          <cell r="O7">
            <v>112690</v>
          </cell>
          <cell r="P7">
            <v>112690</v>
          </cell>
          <cell r="Q7">
            <v>112690</v>
          </cell>
          <cell r="R7">
            <v>112690</v>
          </cell>
          <cell r="S7">
            <v>112690</v>
          </cell>
        </row>
        <row r="8">
          <cell r="H8">
            <v>34040</v>
          </cell>
          <cell r="I8">
            <v>44240</v>
          </cell>
          <cell r="J8">
            <v>44240</v>
          </cell>
          <cell r="K8">
            <v>44240</v>
          </cell>
          <cell r="L8">
            <v>34030</v>
          </cell>
          <cell r="M8">
            <v>34030</v>
          </cell>
          <cell r="N8">
            <v>34030</v>
          </cell>
          <cell r="O8">
            <v>34030</v>
          </cell>
          <cell r="P8">
            <v>34030</v>
          </cell>
          <cell r="Q8">
            <v>34030</v>
          </cell>
          <cell r="R8">
            <v>34030</v>
          </cell>
          <cell r="S8">
            <v>34030</v>
          </cell>
        </row>
        <row r="10">
          <cell r="H10">
            <v>94230</v>
          </cell>
          <cell r="I10">
            <v>122450</v>
          </cell>
          <cell r="J10">
            <v>122450</v>
          </cell>
          <cell r="K10">
            <v>122450</v>
          </cell>
          <cell r="L10">
            <v>94190</v>
          </cell>
          <cell r="M10">
            <v>94190</v>
          </cell>
          <cell r="N10">
            <v>94190</v>
          </cell>
          <cell r="O10">
            <v>94190</v>
          </cell>
          <cell r="P10">
            <v>94190</v>
          </cell>
          <cell r="Q10">
            <v>94190</v>
          </cell>
          <cell r="R10">
            <v>94190</v>
          </cell>
          <cell r="S10">
            <v>94190</v>
          </cell>
        </row>
        <row r="11">
          <cell r="H11">
            <v>28460</v>
          </cell>
          <cell r="I11">
            <v>36980</v>
          </cell>
          <cell r="J11">
            <v>36980</v>
          </cell>
          <cell r="K11">
            <v>36980</v>
          </cell>
          <cell r="L11">
            <v>28450</v>
          </cell>
          <cell r="M11">
            <v>28450</v>
          </cell>
          <cell r="N11">
            <v>28450</v>
          </cell>
          <cell r="O11">
            <v>28450</v>
          </cell>
          <cell r="P11">
            <v>28450</v>
          </cell>
          <cell r="Q11">
            <v>28450</v>
          </cell>
          <cell r="R11">
            <v>28450</v>
          </cell>
          <cell r="S11">
            <v>28450</v>
          </cell>
        </row>
        <row r="13">
          <cell r="H13">
            <v>137490</v>
          </cell>
          <cell r="I13">
            <v>137500</v>
          </cell>
          <cell r="J13">
            <v>137500</v>
          </cell>
          <cell r="K13">
            <v>137500</v>
          </cell>
          <cell r="L13">
            <v>137500</v>
          </cell>
          <cell r="M13">
            <v>137500</v>
          </cell>
          <cell r="N13">
            <v>119560</v>
          </cell>
          <cell r="O13">
            <v>119570</v>
          </cell>
          <cell r="P13">
            <v>119570</v>
          </cell>
          <cell r="Q13">
            <v>119570</v>
          </cell>
          <cell r="R13">
            <v>119570</v>
          </cell>
          <cell r="S13">
            <v>119570</v>
          </cell>
        </row>
        <row r="14">
          <cell r="H14">
            <v>41560</v>
          </cell>
          <cell r="I14">
            <v>41530</v>
          </cell>
          <cell r="J14">
            <v>41530</v>
          </cell>
          <cell r="K14">
            <v>41530</v>
          </cell>
          <cell r="L14">
            <v>41530</v>
          </cell>
          <cell r="M14">
            <v>41520</v>
          </cell>
          <cell r="N14">
            <v>36100</v>
          </cell>
          <cell r="O14">
            <v>36100</v>
          </cell>
          <cell r="P14">
            <v>36100</v>
          </cell>
          <cell r="Q14">
            <v>36100</v>
          </cell>
          <cell r="R14">
            <v>36100</v>
          </cell>
          <cell r="S14">
            <v>36100</v>
          </cell>
        </row>
        <row r="16">
          <cell r="H16">
            <v>126390</v>
          </cell>
          <cell r="I16">
            <v>164330</v>
          </cell>
          <cell r="J16">
            <v>164330</v>
          </cell>
          <cell r="K16">
            <v>164330</v>
          </cell>
          <cell r="L16">
            <v>126390</v>
          </cell>
          <cell r="M16">
            <v>126390</v>
          </cell>
          <cell r="N16">
            <v>126390</v>
          </cell>
          <cell r="O16">
            <v>126390</v>
          </cell>
          <cell r="P16">
            <v>126390</v>
          </cell>
          <cell r="Q16">
            <v>126390</v>
          </cell>
          <cell r="R16">
            <v>126390</v>
          </cell>
          <cell r="S16">
            <v>126390</v>
          </cell>
        </row>
        <row r="17">
          <cell r="H17">
            <v>38170</v>
          </cell>
          <cell r="I17">
            <v>49630</v>
          </cell>
          <cell r="J17">
            <v>49630</v>
          </cell>
          <cell r="K17">
            <v>49630</v>
          </cell>
          <cell r="L17">
            <v>38170</v>
          </cell>
          <cell r="M17">
            <v>38170</v>
          </cell>
          <cell r="N17">
            <v>38170</v>
          </cell>
          <cell r="O17">
            <v>38170</v>
          </cell>
          <cell r="P17">
            <v>38170</v>
          </cell>
          <cell r="Q17">
            <v>38170</v>
          </cell>
          <cell r="R17">
            <v>38170</v>
          </cell>
          <cell r="S17">
            <v>38150</v>
          </cell>
        </row>
        <row r="19">
          <cell r="H19">
            <v>112680</v>
          </cell>
          <cell r="I19">
            <v>146440</v>
          </cell>
          <cell r="J19">
            <v>146440</v>
          </cell>
          <cell r="K19">
            <v>146440</v>
          </cell>
          <cell r="L19">
            <v>112650</v>
          </cell>
          <cell r="M19">
            <v>112650</v>
          </cell>
          <cell r="N19">
            <v>112650</v>
          </cell>
          <cell r="O19">
            <v>112650</v>
          </cell>
          <cell r="P19">
            <v>112650</v>
          </cell>
          <cell r="Q19">
            <v>112650</v>
          </cell>
          <cell r="R19">
            <v>112650</v>
          </cell>
          <cell r="S19">
            <v>112650</v>
          </cell>
        </row>
        <row r="20">
          <cell r="H20">
            <v>34080</v>
          </cell>
          <cell r="I20">
            <v>44220</v>
          </cell>
          <cell r="J20">
            <v>44220</v>
          </cell>
          <cell r="K20">
            <v>44220</v>
          </cell>
          <cell r="L20">
            <v>34020</v>
          </cell>
          <cell r="M20">
            <v>34020</v>
          </cell>
          <cell r="N20">
            <v>34020</v>
          </cell>
          <cell r="O20">
            <v>34020</v>
          </cell>
          <cell r="P20">
            <v>34020</v>
          </cell>
          <cell r="Q20">
            <v>34020</v>
          </cell>
          <cell r="R20">
            <v>34020</v>
          </cell>
          <cell r="S20">
            <v>34020</v>
          </cell>
        </row>
        <row r="22">
          <cell r="H22">
            <v>121480</v>
          </cell>
          <cell r="I22">
            <v>157920</v>
          </cell>
          <cell r="J22">
            <v>157920</v>
          </cell>
          <cell r="K22">
            <v>157920</v>
          </cell>
          <cell r="L22">
            <v>121470</v>
          </cell>
          <cell r="M22">
            <v>121470</v>
          </cell>
          <cell r="N22">
            <v>121470</v>
          </cell>
          <cell r="O22">
            <v>121470</v>
          </cell>
          <cell r="P22">
            <v>121470</v>
          </cell>
          <cell r="Q22">
            <v>121470</v>
          </cell>
          <cell r="R22">
            <v>121470</v>
          </cell>
          <cell r="S22">
            <v>121470</v>
          </cell>
        </row>
        <row r="23">
          <cell r="H23">
            <v>36610</v>
          </cell>
          <cell r="I23">
            <v>47690</v>
          </cell>
          <cell r="J23">
            <v>47690</v>
          </cell>
          <cell r="K23">
            <v>47690</v>
          </cell>
          <cell r="L23">
            <v>36690</v>
          </cell>
          <cell r="M23">
            <v>36690</v>
          </cell>
          <cell r="N23">
            <v>36690</v>
          </cell>
          <cell r="O23">
            <v>36690</v>
          </cell>
          <cell r="P23">
            <v>36690</v>
          </cell>
          <cell r="Q23">
            <v>36690</v>
          </cell>
          <cell r="R23">
            <v>36690</v>
          </cell>
          <cell r="S23">
            <v>36690</v>
          </cell>
        </row>
        <row r="25">
          <cell r="H25">
            <v>144310</v>
          </cell>
          <cell r="I25">
            <v>144310</v>
          </cell>
          <cell r="J25">
            <v>144310</v>
          </cell>
          <cell r="K25">
            <v>144310</v>
          </cell>
          <cell r="L25">
            <v>144310</v>
          </cell>
          <cell r="M25">
            <v>144310</v>
          </cell>
          <cell r="N25">
            <v>125490</v>
          </cell>
          <cell r="O25">
            <v>125490</v>
          </cell>
          <cell r="P25">
            <v>125490</v>
          </cell>
          <cell r="Q25">
            <v>125490</v>
          </cell>
          <cell r="R25">
            <v>125490</v>
          </cell>
          <cell r="S25">
            <v>125490</v>
          </cell>
        </row>
        <row r="26">
          <cell r="H26">
            <v>43602</v>
          </cell>
          <cell r="I26">
            <v>43582</v>
          </cell>
          <cell r="J26">
            <v>43582</v>
          </cell>
          <cell r="K26">
            <v>43582</v>
          </cell>
          <cell r="L26">
            <v>43582</v>
          </cell>
          <cell r="M26">
            <v>43582</v>
          </cell>
          <cell r="N26">
            <v>37898</v>
          </cell>
          <cell r="O26">
            <v>37898</v>
          </cell>
          <cell r="P26">
            <v>37898</v>
          </cell>
          <cell r="Q26">
            <v>37898</v>
          </cell>
          <cell r="R26">
            <v>37898</v>
          </cell>
          <cell r="S26">
            <v>37898</v>
          </cell>
        </row>
        <row r="28">
          <cell r="H28">
            <v>157050</v>
          </cell>
          <cell r="I28">
            <v>157090</v>
          </cell>
          <cell r="J28">
            <v>157090</v>
          </cell>
          <cell r="K28">
            <v>157090</v>
          </cell>
          <cell r="L28">
            <v>157090</v>
          </cell>
          <cell r="M28">
            <v>157090</v>
          </cell>
          <cell r="N28">
            <v>136600</v>
          </cell>
          <cell r="O28">
            <v>136600</v>
          </cell>
          <cell r="P28">
            <v>136600</v>
          </cell>
          <cell r="Q28">
            <v>136600</v>
          </cell>
          <cell r="R28">
            <v>136600</v>
          </cell>
          <cell r="S28">
            <v>136600</v>
          </cell>
        </row>
        <row r="29">
          <cell r="H29">
            <v>47450</v>
          </cell>
          <cell r="I29">
            <v>47440</v>
          </cell>
          <cell r="J29">
            <v>47440</v>
          </cell>
          <cell r="K29">
            <v>47440</v>
          </cell>
          <cell r="L29">
            <v>47440</v>
          </cell>
          <cell r="M29">
            <v>47440</v>
          </cell>
          <cell r="N29">
            <v>41300</v>
          </cell>
          <cell r="O29">
            <v>41250</v>
          </cell>
          <cell r="P29">
            <v>41250</v>
          </cell>
          <cell r="Q29">
            <v>41250</v>
          </cell>
          <cell r="R29">
            <v>41250</v>
          </cell>
          <cell r="S29">
            <v>41250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свод"/>
      <sheetName val="Лист1"/>
      <sheetName val="свод по авт"/>
      <sheetName val="14"/>
      <sheetName val="свод по бюдж"/>
      <sheetName val="31"/>
      <sheetName val="16"/>
      <sheetName val="13"/>
      <sheetName val="25"/>
      <sheetName val="свод по каз"/>
      <sheetName val="управ"/>
      <sheetName val="33"/>
      <sheetName val="23"/>
      <sheetName val="18"/>
      <sheetName val="15"/>
      <sheetName val="12"/>
      <sheetName val="11"/>
      <sheetName val="10"/>
      <sheetName val="Лист4"/>
    </sheetNames>
    <sheetDataSet>
      <sheetData sheetId="5">
        <row r="11">
          <cell r="E11">
            <v>62591</v>
          </cell>
          <cell r="F11">
            <v>52580</v>
          </cell>
          <cell r="G11">
            <v>52580</v>
          </cell>
          <cell r="H11">
            <v>52580</v>
          </cell>
          <cell r="I11">
            <v>78870</v>
          </cell>
          <cell r="J11">
            <v>78870</v>
          </cell>
          <cell r="K11">
            <v>26290</v>
          </cell>
          <cell r="L11">
            <v>26290</v>
          </cell>
          <cell r="M11">
            <v>52570</v>
          </cell>
          <cell r="N11">
            <v>52570</v>
          </cell>
          <cell r="O11">
            <v>52570</v>
          </cell>
          <cell r="P11">
            <v>42570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9">
          <cell r="E19">
            <v>15861</v>
          </cell>
          <cell r="F19">
            <v>15880</v>
          </cell>
          <cell r="G19">
            <v>15880</v>
          </cell>
          <cell r="H19">
            <v>15880</v>
          </cell>
          <cell r="I19">
            <v>23820</v>
          </cell>
          <cell r="J19">
            <v>23820</v>
          </cell>
          <cell r="K19">
            <v>7940</v>
          </cell>
          <cell r="L19">
            <v>7940</v>
          </cell>
          <cell r="M19">
            <v>15880</v>
          </cell>
          <cell r="N19">
            <v>15880</v>
          </cell>
          <cell r="O19">
            <v>15880</v>
          </cell>
          <cell r="P19">
            <v>15880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89">
          <cell r="D89">
            <v>821472</v>
          </cell>
        </row>
      </sheetData>
      <sheetData sheetId="6">
        <row r="89">
          <cell r="D89">
            <v>5334953</v>
          </cell>
        </row>
      </sheetData>
      <sheetData sheetId="7"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89">
          <cell r="D89">
            <v>1061453</v>
          </cell>
          <cell r="E89">
            <v>88413</v>
          </cell>
          <cell r="F89">
            <v>88460</v>
          </cell>
          <cell r="G89">
            <v>88460</v>
          </cell>
          <cell r="H89">
            <v>88460</v>
          </cell>
          <cell r="I89">
            <v>132680</v>
          </cell>
          <cell r="J89">
            <v>132680</v>
          </cell>
          <cell r="K89">
            <v>44230</v>
          </cell>
          <cell r="L89">
            <v>44230</v>
          </cell>
          <cell r="M89">
            <v>88460</v>
          </cell>
          <cell r="N89">
            <v>88460</v>
          </cell>
          <cell r="O89">
            <v>88460</v>
          </cell>
          <cell r="P89">
            <v>88460</v>
          </cell>
        </row>
      </sheetData>
      <sheetData sheetId="8"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89">
          <cell r="D89">
            <v>992227</v>
          </cell>
          <cell r="E89">
            <v>82727</v>
          </cell>
          <cell r="F89">
            <v>82680</v>
          </cell>
          <cell r="G89">
            <v>82680</v>
          </cell>
          <cell r="H89">
            <v>82680</v>
          </cell>
          <cell r="I89">
            <v>124030</v>
          </cell>
          <cell r="J89">
            <v>124030</v>
          </cell>
          <cell r="K89">
            <v>41340</v>
          </cell>
          <cell r="L89">
            <v>41340</v>
          </cell>
          <cell r="M89">
            <v>82680</v>
          </cell>
          <cell r="N89">
            <v>82680</v>
          </cell>
          <cell r="O89">
            <v>82680</v>
          </cell>
          <cell r="P89">
            <v>82680</v>
          </cell>
        </row>
      </sheetData>
      <sheetData sheetId="9"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89">
          <cell r="D89">
            <v>1813699</v>
          </cell>
          <cell r="E89">
            <v>151169</v>
          </cell>
          <cell r="F89">
            <v>151130</v>
          </cell>
          <cell r="G89">
            <v>151130</v>
          </cell>
          <cell r="H89">
            <v>151130</v>
          </cell>
          <cell r="I89">
            <v>226720</v>
          </cell>
          <cell r="J89">
            <v>226720</v>
          </cell>
          <cell r="K89">
            <v>75570</v>
          </cell>
          <cell r="L89">
            <v>75570</v>
          </cell>
          <cell r="M89">
            <v>151140</v>
          </cell>
          <cell r="N89">
            <v>151140</v>
          </cell>
          <cell r="O89">
            <v>151140</v>
          </cell>
          <cell r="P89">
            <v>151140</v>
          </cell>
        </row>
      </sheetData>
      <sheetData sheetId="10"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89">
          <cell r="D89">
            <v>1467574</v>
          </cell>
          <cell r="E89">
            <v>119994</v>
          </cell>
          <cell r="F89">
            <v>122270</v>
          </cell>
          <cell r="G89">
            <v>122270</v>
          </cell>
          <cell r="H89">
            <v>122270</v>
          </cell>
          <cell r="I89">
            <v>183450</v>
          </cell>
          <cell r="J89">
            <v>183450</v>
          </cell>
          <cell r="K89">
            <v>61180</v>
          </cell>
          <cell r="L89">
            <v>61180</v>
          </cell>
          <cell r="M89">
            <v>122290</v>
          </cell>
          <cell r="N89">
            <v>122290</v>
          </cell>
          <cell r="O89">
            <v>122290</v>
          </cell>
          <cell r="P89">
            <v>124640</v>
          </cell>
        </row>
      </sheetData>
      <sheetData sheetId="11">
        <row r="89">
          <cell r="D89">
            <v>5358028</v>
          </cell>
        </row>
      </sheetData>
      <sheetData sheetId="1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89">
          <cell r="D89">
            <v>0</v>
          </cell>
        </row>
      </sheetData>
      <sheetData sheetId="13">
        <row r="11">
          <cell r="E11">
            <v>43430</v>
          </cell>
          <cell r="F11">
            <v>43420</v>
          </cell>
          <cell r="G11">
            <v>43420</v>
          </cell>
          <cell r="H11">
            <v>43420</v>
          </cell>
          <cell r="I11">
            <v>65130</v>
          </cell>
          <cell r="J11">
            <v>65130</v>
          </cell>
          <cell r="K11">
            <v>21710</v>
          </cell>
          <cell r="L11">
            <v>21710</v>
          </cell>
          <cell r="M11">
            <v>43420</v>
          </cell>
          <cell r="N11">
            <v>43420</v>
          </cell>
          <cell r="O11">
            <v>43420</v>
          </cell>
          <cell r="P11">
            <v>43420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9">
          <cell r="E19">
            <v>13127</v>
          </cell>
          <cell r="F19">
            <v>13110</v>
          </cell>
          <cell r="G19">
            <v>13110</v>
          </cell>
          <cell r="H19">
            <v>13110</v>
          </cell>
          <cell r="I19">
            <v>19670</v>
          </cell>
          <cell r="J19">
            <v>19670</v>
          </cell>
          <cell r="K19">
            <v>6560</v>
          </cell>
          <cell r="L19">
            <v>6560</v>
          </cell>
          <cell r="M19">
            <v>13110</v>
          </cell>
          <cell r="N19">
            <v>13110</v>
          </cell>
          <cell r="O19">
            <v>13110</v>
          </cell>
          <cell r="P19">
            <v>13110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89">
          <cell r="D89">
            <v>678407</v>
          </cell>
        </row>
      </sheetData>
      <sheetData sheetId="14">
        <row r="11">
          <cell r="E11">
            <v>55526</v>
          </cell>
          <cell r="F11">
            <v>55530</v>
          </cell>
          <cell r="G11">
            <v>55530</v>
          </cell>
          <cell r="H11">
            <v>55530</v>
          </cell>
          <cell r="I11">
            <v>83300</v>
          </cell>
          <cell r="J11">
            <v>83300</v>
          </cell>
          <cell r="K11">
            <v>27770</v>
          </cell>
          <cell r="L11">
            <v>27770</v>
          </cell>
          <cell r="M11">
            <v>55530</v>
          </cell>
          <cell r="N11">
            <v>55530</v>
          </cell>
          <cell r="O11">
            <v>55530</v>
          </cell>
          <cell r="P11">
            <v>55530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9">
          <cell r="E19">
            <v>16776</v>
          </cell>
          <cell r="F19">
            <v>16770</v>
          </cell>
          <cell r="G19">
            <v>16770</v>
          </cell>
          <cell r="H19">
            <v>16770</v>
          </cell>
          <cell r="I19">
            <v>25160</v>
          </cell>
          <cell r="J19">
            <v>25160</v>
          </cell>
          <cell r="K19">
            <v>8380</v>
          </cell>
          <cell r="L19">
            <v>8380</v>
          </cell>
          <cell r="M19">
            <v>16770</v>
          </cell>
          <cell r="N19">
            <v>16770</v>
          </cell>
          <cell r="O19">
            <v>16770</v>
          </cell>
          <cell r="P19">
            <v>16770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89">
          <cell r="D89">
            <v>867622</v>
          </cell>
        </row>
      </sheetData>
      <sheetData sheetId="15">
        <row r="11">
          <cell r="E11">
            <v>13866</v>
          </cell>
          <cell r="F11">
            <v>8860</v>
          </cell>
          <cell r="G11">
            <v>8860</v>
          </cell>
          <cell r="H11">
            <v>8860</v>
          </cell>
          <cell r="I11">
            <v>13290</v>
          </cell>
          <cell r="J11">
            <v>13290</v>
          </cell>
          <cell r="K11">
            <v>4430</v>
          </cell>
          <cell r="L11">
            <v>4430</v>
          </cell>
          <cell r="M11">
            <v>8860</v>
          </cell>
          <cell r="N11">
            <v>8860</v>
          </cell>
          <cell r="O11">
            <v>8860</v>
          </cell>
          <cell r="P11">
            <v>3870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9">
          <cell r="E19">
            <v>2744</v>
          </cell>
          <cell r="F19">
            <v>2670</v>
          </cell>
          <cell r="G19">
            <v>2670</v>
          </cell>
          <cell r="H19">
            <v>2670</v>
          </cell>
          <cell r="I19">
            <v>4010</v>
          </cell>
          <cell r="J19">
            <v>4010</v>
          </cell>
          <cell r="K19">
            <v>1330</v>
          </cell>
          <cell r="L19">
            <v>1330</v>
          </cell>
          <cell r="M19">
            <v>2670</v>
          </cell>
          <cell r="N19">
            <v>2670</v>
          </cell>
          <cell r="O19">
            <v>2670</v>
          </cell>
          <cell r="P19">
            <v>2670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89">
          <cell r="D89">
            <v>138450</v>
          </cell>
        </row>
      </sheetData>
      <sheetData sheetId="16">
        <row r="11">
          <cell r="E11">
            <v>20936</v>
          </cell>
          <cell r="F11">
            <v>15950</v>
          </cell>
          <cell r="G11">
            <v>15950</v>
          </cell>
          <cell r="H11">
            <v>15950</v>
          </cell>
          <cell r="I11">
            <v>23930</v>
          </cell>
          <cell r="J11">
            <v>23930</v>
          </cell>
          <cell r="K11">
            <v>7980</v>
          </cell>
          <cell r="L11">
            <v>7980</v>
          </cell>
          <cell r="M11">
            <v>15950</v>
          </cell>
          <cell r="N11">
            <v>15950</v>
          </cell>
          <cell r="O11">
            <v>15950</v>
          </cell>
          <cell r="P11">
            <v>10950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9">
          <cell r="E19">
            <v>4825</v>
          </cell>
          <cell r="F19">
            <v>4820</v>
          </cell>
          <cell r="G19">
            <v>4820</v>
          </cell>
          <cell r="H19">
            <v>4820</v>
          </cell>
          <cell r="I19">
            <v>7220</v>
          </cell>
          <cell r="J19">
            <v>7220</v>
          </cell>
          <cell r="K19">
            <v>2400</v>
          </cell>
          <cell r="L19">
            <v>2400</v>
          </cell>
          <cell r="M19">
            <v>4820</v>
          </cell>
          <cell r="N19">
            <v>4820</v>
          </cell>
          <cell r="O19">
            <v>4820</v>
          </cell>
          <cell r="P19">
            <v>4820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89">
          <cell r="D89">
            <v>249211</v>
          </cell>
        </row>
      </sheetData>
      <sheetData sheetId="17">
        <row r="11">
          <cell r="E11">
            <v>60848</v>
          </cell>
          <cell r="F11">
            <v>60850</v>
          </cell>
          <cell r="G11">
            <v>60850</v>
          </cell>
          <cell r="H11">
            <v>60850</v>
          </cell>
          <cell r="I11">
            <v>91270</v>
          </cell>
          <cell r="J11">
            <v>91270</v>
          </cell>
          <cell r="K11">
            <v>30420</v>
          </cell>
          <cell r="L11">
            <v>30420</v>
          </cell>
          <cell r="M11">
            <v>60850</v>
          </cell>
          <cell r="N11">
            <v>60850</v>
          </cell>
          <cell r="O11">
            <v>60850</v>
          </cell>
          <cell r="P11">
            <v>60850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9">
          <cell r="E19">
            <v>18354</v>
          </cell>
          <cell r="F19">
            <v>18380</v>
          </cell>
          <cell r="G19">
            <v>18380</v>
          </cell>
          <cell r="H19">
            <v>18380</v>
          </cell>
          <cell r="I19">
            <v>27560</v>
          </cell>
          <cell r="J19">
            <v>27560</v>
          </cell>
          <cell r="K19">
            <v>9190</v>
          </cell>
          <cell r="L19">
            <v>9190</v>
          </cell>
          <cell r="M19">
            <v>18380</v>
          </cell>
          <cell r="N19">
            <v>18380</v>
          </cell>
          <cell r="O19">
            <v>18380</v>
          </cell>
          <cell r="P19">
            <v>18380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89">
          <cell r="D89">
            <v>950692</v>
          </cell>
        </row>
      </sheetData>
      <sheetData sheetId="18">
        <row r="11">
          <cell r="E11">
            <v>43694</v>
          </cell>
          <cell r="F11">
            <v>43720</v>
          </cell>
          <cell r="G11">
            <v>43720</v>
          </cell>
          <cell r="H11">
            <v>43720</v>
          </cell>
          <cell r="I11">
            <v>65570</v>
          </cell>
          <cell r="J11">
            <v>65570</v>
          </cell>
          <cell r="K11">
            <v>21860</v>
          </cell>
          <cell r="L11">
            <v>21860</v>
          </cell>
          <cell r="M11">
            <v>43720</v>
          </cell>
          <cell r="N11">
            <v>43720</v>
          </cell>
          <cell r="O11">
            <v>43720</v>
          </cell>
          <cell r="P11">
            <v>43720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9">
          <cell r="E19">
            <v>13228</v>
          </cell>
          <cell r="F19">
            <v>13200</v>
          </cell>
          <cell r="G19">
            <v>13200</v>
          </cell>
          <cell r="H19">
            <v>13200</v>
          </cell>
          <cell r="I19">
            <v>19800</v>
          </cell>
          <cell r="J19">
            <v>19800</v>
          </cell>
          <cell r="K19">
            <v>6600</v>
          </cell>
          <cell r="L19">
            <v>6600</v>
          </cell>
          <cell r="M19">
            <v>13200</v>
          </cell>
          <cell r="N19">
            <v>13200</v>
          </cell>
          <cell r="O19">
            <v>13200</v>
          </cell>
          <cell r="P19">
            <v>13200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89">
          <cell r="D89">
            <v>683022</v>
          </cell>
        </row>
      </sheetData>
      <sheetData sheetId="19">
        <row r="11">
          <cell r="E11">
            <v>62266</v>
          </cell>
          <cell r="F11">
            <v>62030</v>
          </cell>
          <cell r="G11">
            <v>62030</v>
          </cell>
          <cell r="H11">
            <v>62030</v>
          </cell>
          <cell r="I11">
            <v>93000</v>
          </cell>
          <cell r="J11">
            <v>93000</v>
          </cell>
          <cell r="K11">
            <v>31000</v>
          </cell>
          <cell r="L11">
            <v>31000</v>
          </cell>
          <cell r="M11">
            <v>62000</v>
          </cell>
          <cell r="N11">
            <v>62000</v>
          </cell>
          <cell r="O11">
            <v>62000</v>
          </cell>
          <cell r="P11">
            <v>62000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9">
          <cell r="E19">
            <v>18746</v>
          </cell>
          <cell r="F19">
            <v>18730</v>
          </cell>
          <cell r="G19">
            <v>18730</v>
          </cell>
          <cell r="H19">
            <v>18730</v>
          </cell>
          <cell r="I19">
            <v>28100</v>
          </cell>
          <cell r="J19">
            <v>28100</v>
          </cell>
          <cell r="K19">
            <v>9370</v>
          </cell>
          <cell r="L19">
            <v>9370</v>
          </cell>
          <cell r="M19">
            <v>18730</v>
          </cell>
          <cell r="N19">
            <v>18730</v>
          </cell>
          <cell r="O19">
            <v>18730</v>
          </cell>
          <cell r="P19">
            <v>18730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89">
          <cell r="D89">
            <v>969152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райфо"/>
      <sheetName val="СВОД С"/>
      <sheetName val="резер"/>
      <sheetName val="33с"/>
      <sheetName val="31с"/>
      <sheetName val="25с"/>
      <sheetName val="23с"/>
      <sheetName val="18с"/>
      <sheetName val="16с"/>
      <sheetName val="15с"/>
      <sheetName val="14с"/>
      <sheetName val="13с"/>
      <sheetName val="12с"/>
      <sheetName val="11с"/>
      <sheetName val="10с"/>
    </sheetNames>
    <sheetDataSet>
      <sheetData sheetId="5">
        <row r="23">
          <cell r="E2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росписи в райфо"/>
      <sheetName val="для райфо"/>
      <sheetName val="автон"/>
      <sheetName val="бюдж"/>
      <sheetName val="казен"/>
    </sheetNames>
    <sheetDataSet>
      <sheetData sheetId="4">
        <row r="7">
          <cell r="H7">
            <v>22240</v>
          </cell>
          <cell r="I7">
            <v>22220</v>
          </cell>
          <cell r="J7">
            <v>22220</v>
          </cell>
          <cell r="K7">
            <v>22220</v>
          </cell>
          <cell r="L7">
            <v>22220</v>
          </cell>
          <cell r="M7">
            <v>22220</v>
          </cell>
          <cell r="N7">
            <v>22220</v>
          </cell>
          <cell r="O7">
            <v>22220</v>
          </cell>
          <cell r="P7">
            <v>22220</v>
          </cell>
        </row>
        <row r="8">
          <cell r="H8">
            <v>6720</v>
          </cell>
          <cell r="I8">
            <v>6710</v>
          </cell>
          <cell r="J8">
            <v>6710</v>
          </cell>
          <cell r="K8">
            <v>6710</v>
          </cell>
          <cell r="L8">
            <v>6710</v>
          </cell>
          <cell r="M8">
            <v>6710</v>
          </cell>
          <cell r="N8">
            <v>6710</v>
          </cell>
          <cell r="O8">
            <v>6710</v>
          </cell>
          <cell r="P8">
            <v>6710</v>
          </cell>
        </row>
        <row r="10">
          <cell r="H10">
            <v>12220</v>
          </cell>
          <cell r="I10">
            <v>12220</v>
          </cell>
          <cell r="J10">
            <v>12220</v>
          </cell>
          <cell r="K10">
            <v>12220</v>
          </cell>
          <cell r="L10">
            <v>12220</v>
          </cell>
          <cell r="M10">
            <v>12220</v>
          </cell>
          <cell r="N10">
            <v>12220</v>
          </cell>
          <cell r="O10">
            <v>12220</v>
          </cell>
          <cell r="P10">
            <v>12220</v>
          </cell>
        </row>
        <row r="11">
          <cell r="H11">
            <v>3700</v>
          </cell>
          <cell r="I11">
            <v>3690</v>
          </cell>
          <cell r="J11">
            <v>3690</v>
          </cell>
          <cell r="K11">
            <v>3690</v>
          </cell>
          <cell r="L11">
            <v>3690</v>
          </cell>
          <cell r="M11">
            <v>3690</v>
          </cell>
          <cell r="N11">
            <v>3690</v>
          </cell>
          <cell r="O11">
            <v>3690</v>
          </cell>
          <cell r="P11">
            <v>3690</v>
          </cell>
        </row>
        <row r="13">
          <cell r="H13">
            <v>22240</v>
          </cell>
          <cell r="I13">
            <v>22220</v>
          </cell>
          <cell r="J13">
            <v>22220</v>
          </cell>
          <cell r="K13">
            <v>22220</v>
          </cell>
          <cell r="L13">
            <v>22220</v>
          </cell>
          <cell r="M13">
            <v>22220</v>
          </cell>
          <cell r="N13">
            <v>22220</v>
          </cell>
          <cell r="O13">
            <v>22220</v>
          </cell>
          <cell r="P13">
            <v>22220</v>
          </cell>
        </row>
        <row r="14">
          <cell r="H14">
            <v>6720</v>
          </cell>
          <cell r="I14">
            <v>6710</v>
          </cell>
          <cell r="J14">
            <v>6710</v>
          </cell>
          <cell r="K14">
            <v>6710</v>
          </cell>
          <cell r="L14">
            <v>6710</v>
          </cell>
          <cell r="M14">
            <v>6710</v>
          </cell>
          <cell r="N14">
            <v>6710</v>
          </cell>
          <cell r="O14">
            <v>6710</v>
          </cell>
          <cell r="P14">
            <v>6710</v>
          </cell>
        </row>
        <row r="16">
          <cell r="H16">
            <v>14450</v>
          </cell>
          <cell r="I16">
            <v>14450</v>
          </cell>
          <cell r="J16">
            <v>14450</v>
          </cell>
          <cell r="K16">
            <v>14450</v>
          </cell>
          <cell r="L16">
            <v>14450</v>
          </cell>
          <cell r="M16">
            <v>14450</v>
          </cell>
          <cell r="N16">
            <v>14450</v>
          </cell>
          <cell r="O16">
            <v>14450</v>
          </cell>
          <cell r="P16">
            <v>14430</v>
          </cell>
        </row>
        <row r="17">
          <cell r="H17">
            <v>4390</v>
          </cell>
          <cell r="I17">
            <v>4360</v>
          </cell>
          <cell r="J17">
            <v>4360</v>
          </cell>
          <cell r="K17">
            <v>4360</v>
          </cell>
          <cell r="L17">
            <v>4360</v>
          </cell>
          <cell r="M17">
            <v>4360</v>
          </cell>
          <cell r="N17">
            <v>4360</v>
          </cell>
          <cell r="O17">
            <v>4360</v>
          </cell>
          <cell r="P17">
            <v>4360</v>
          </cell>
        </row>
      </sheetData>
      <sheetData sheetId="5">
        <row r="7">
          <cell r="H7">
            <v>11360</v>
          </cell>
          <cell r="I7">
            <v>11330</v>
          </cell>
          <cell r="J7">
            <v>11330</v>
          </cell>
          <cell r="K7">
            <v>11330</v>
          </cell>
          <cell r="L7">
            <v>11330</v>
          </cell>
          <cell r="M7">
            <v>11330</v>
          </cell>
          <cell r="N7">
            <v>11330</v>
          </cell>
          <cell r="O7">
            <v>11330</v>
          </cell>
          <cell r="P7">
            <v>11330</v>
          </cell>
        </row>
        <row r="8">
          <cell r="H8">
            <v>3440</v>
          </cell>
          <cell r="I8">
            <v>3420</v>
          </cell>
          <cell r="J8">
            <v>3420</v>
          </cell>
          <cell r="K8">
            <v>3420</v>
          </cell>
          <cell r="L8">
            <v>3420</v>
          </cell>
          <cell r="M8">
            <v>3420</v>
          </cell>
          <cell r="N8">
            <v>3420</v>
          </cell>
          <cell r="O8">
            <v>3420</v>
          </cell>
          <cell r="P8">
            <v>3420</v>
          </cell>
        </row>
        <row r="10">
          <cell r="H10">
            <v>9480</v>
          </cell>
          <cell r="I10">
            <v>9440</v>
          </cell>
          <cell r="J10">
            <v>9440</v>
          </cell>
          <cell r="K10">
            <v>9440</v>
          </cell>
          <cell r="L10">
            <v>9440</v>
          </cell>
          <cell r="M10">
            <v>9440</v>
          </cell>
          <cell r="N10">
            <v>9440</v>
          </cell>
          <cell r="O10">
            <v>9440</v>
          </cell>
          <cell r="P10">
            <v>9440</v>
          </cell>
        </row>
        <row r="11">
          <cell r="H11">
            <v>2900</v>
          </cell>
          <cell r="I11">
            <v>2850</v>
          </cell>
          <cell r="J11">
            <v>2850</v>
          </cell>
          <cell r="K11">
            <v>2850</v>
          </cell>
          <cell r="L11">
            <v>2850</v>
          </cell>
          <cell r="M11">
            <v>2850</v>
          </cell>
          <cell r="N11">
            <v>2850</v>
          </cell>
          <cell r="O11">
            <v>2850</v>
          </cell>
          <cell r="P11">
            <v>2850</v>
          </cell>
        </row>
        <row r="13">
          <cell r="H13">
            <v>12000</v>
          </cell>
          <cell r="I13">
            <v>12000</v>
          </cell>
          <cell r="J13">
            <v>12000</v>
          </cell>
          <cell r="K13">
            <v>12000</v>
          </cell>
          <cell r="L13">
            <v>12000</v>
          </cell>
          <cell r="M13">
            <v>12000</v>
          </cell>
          <cell r="N13">
            <v>12000</v>
          </cell>
          <cell r="O13">
            <v>12000</v>
          </cell>
          <cell r="P13">
            <v>12000</v>
          </cell>
        </row>
        <row r="14">
          <cell r="H14">
            <v>3640</v>
          </cell>
          <cell r="I14">
            <v>3620</v>
          </cell>
          <cell r="J14">
            <v>3620</v>
          </cell>
          <cell r="K14">
            <v>3620</v>
          </cell>
          <cell r="L14">
            <v>3620</v>
          </cell>
          <cell r="M14">
            <v>3620</v>
          </cell>
          <cell r="N14">
            <v>3620</v>
          </cell>
          <cell r="O14">
            <v>3620</v>
          </cell>
          <cell r="P14">
            <v>3620</v>
          </cell>
        </row>
        <row r="16">
          <cell r="H16">
            <v>12670</v>
          </cell>
          <cell r="I16">
            <v>12670</v>
          </cell>
          <cell r="J16">
            <v>12670</v>
          </cell>
          <cell r="K16">
            <v>12670</v>
          </cell>
          <cell r="L16">
            <v>12670</v>
          </cell>
          <cell r="M16">
            <v>12670</v>
          </cell>
          <cell r="N16">
            <v>12670</v>
          </cell>
          <cell r="O16">
            <v>12670</v>
          </cell>
          <cell r="P16">
            <v>12640</v>
          </cell>
        </row>
        <row r="17">
          <cell r="H17">
            <v>3840</v>
          </cell>
          <cell r="I17">
            <v>3820</v>
          </cell>
          <cell r="J17">
            <v>3820</v>
          </cell>
          <cell r="K17">
            <v>3820</v>
          </cell>
          <cell r="L17">
            <v>3820</v>
          </cell>
          <cell r="M17">
            <v>3820</v>
          </cell>
          <cell r="N17">
            <v>3820</v>
          </cell>
          <cell r="O17">
            <v>3820</v>
          </cell>
          <cell r="P17">
            <v>3820</v>
          </cell>
        </row>
        <row r="19">
          <cell r="H19">
            <v>11360</v>
          </cell>
          <cell r="I19">
            <v>11330</v>
          </cell>
          <cell r="J19">
            <v>11330</v>
          </cell>
          <cell r="K19">
            <v>11330</v>
          </cell>
          <cell r="L19">
            <v>11330</v>
          </cell>
          <cell r="M19">
            <v>11330</v>
          </cell>
          <cell r="N19">
            <v>11330</v>
          </cell>
          <cell r="O19">
            <v>11330</v>
          </cell>
          <cell r="P19">
            <v>11330</v>
          </cell>
        </row>
        <row r="20">
          <cell r="H20">
            <v>3440</v>
          </cell>
          <cell r="I20">
            <v>3420</v>
          </cell>
          <cell r="J20">
            <v>3420</v>
          </cell>
          <cell r="K20">
            <v>3420</v>
          </cell>
          <cell r="L20">
            <v>3420</v>
          </cell>
          <cell r="M20">
            <v>3420</v>
          </cell>
          <cell r="N20">
            <v>3420</v>
          </cell>
          <cell r="O20">
            <v>3420</v>
          </cell>
          <cell r="P20">
            <v>3420</v>
          </cell>
        </row>
        <row r="22">
          <cell r="H22">
            <v>12240</v>
          </cell>
          <cell r="I22">
            <v>12220</v>
          </cell>
          <cell r="J22">
            <v>12220</v>
          </cell>
          <cell r="K22">
            <v>12220</v>
          </cell>
          <cell r="L22">
            <v>12220</v>
          </cell>
          <cell r="M22">
            <v>12220</v>
          </cell>
          <cell r="N22">
            <v>12220</v>
          </cell>
          <cell r="O22">
            <v>12220</v>
          </cell>
          <cell r="P22">
            <v>12220</v>
          </cell>
        </row>
        <row r="23">
          <cell r="H23">
            <v>3690</v>
          </cell>
          <cell r="I23">
            <v>3690</v>
          </cell>
          <cell r="J23">
            <v>3690</v>
          </cell>
          <cell r="K23">
            <v>3690</v>
          </cell>
          <cell r="L23">
            <v>3690</v>
          </cell>
          <cell r="M23">
            <v>3690</v>
          </cell>
          <cell r="N23">
            <v>3690</v>
          </cell>
          <cell r="O23">
            <v>3690</v>
          </cell>
          <cell r="P23">
            <v>3680</v>
          </cell>
        </row>
        <row r="25">
          <cell r="H25">
            <v>12560</v>
          </cell>
          <cell r="I25">
            <v>12560</v>
          </cell>
          <cell r="J25">
            <v>12560</v>
          </cell>
          <cell r="K25">
            <v>12560</v>
          </cell>
          <cell r="L25">
            <v>12560</v>
          </cell>
          <cell r="M25">
            <v>12560</v>
          </cell>
          <cell r="N25">
            <v>12560</v>
          </cell>
          <cell r="O25">
            <v>12560</v>
          </cell>
          <cell r="P25">
            <v>12520</v>
          </cell>
        </row>
        <row r="26">
          <cell r="H26">
            <v>3780</v>
          </cell>
          <cell r="I26">
            <v>3780</v>
          </cell>
          <cell r="J26">
            <v>3780</v>
          </cell>
          <cell r="K26">
            <v>3780</v>
          </cell>
          <cell r="L26">
            <v>3780</v>
          </cell>
          <cell r="M26">
            <v>3780</v>
          </cell>
          <cell r="N26">
            <v>3780</v>
          </cell>
          <cell r="O26">
            <v>3780</v>
          </cell>
          <cell r="P26">
            <v>3760</v>
          </cell>
        </row>
        <row r="28">
          <cell r="H28">
            <v>13670</v>
          </cell>
          <cell r="I28">
            <v>13670</v>
          </cell>
          <cell r="J28">
            <v>13670</v>
          </cell>
          <cell r="K28">
            <v>13670</v>
          </cell>
          <cell r="L28">
            <v>13670</v>
          </cell>
          <cell r="M28">
            <v>13670</v>
          </cell>
          <cell r="N28">
            <v>13670</v>
          </cell>
          <cell r="O28">
            <v>13670</v>
          </cell>
          <cell r="P28">
            <v>13640</v>
          </cell>
        </row>
        <row r="29">
          <cell r="H29">
            <v>4160</v>
          </cell>
          <cell r="I29">
            <v>4130</v>
          </cell>
          <cell r="J29">
            <v>4130</v>
          </cell>
          <cell r="K29">
            <v>4130</v>
          </cell>
          <cell r="L29">
            <v>4130</v>
          </cell>
          <cell r="M29">
            <v>4130</v>
          </cell>
          <cell r="N29">
            <v>4130</v>
          </cell>
          <cell r="O29">
            <v>4130</v>
          </cell>
          <cell r="P29">
            <v>4130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oleObject" Target="../embeddings/oleObject_5_16.bin" /><Relationship Id="rId18" Type="http://schemas.openxmlformats.org/officeDocument/2006/relationships/oleObject" Target="../embeddings/oleObject_5_17.bin" /><Relationship Id="rId19" Type="http://schemas.openxmlformats.org/officeDocument/2006/relationships/oleObject" Target="../embeddings/oleObject_5_18.bin" /><Relationship Id="rId20" Type="http://schemas.openxmlformats.org/officeDocument/2006/relationships/oleObject" Target="../embeddings/oleObject_5_19.bin" /><Relationship Id="rId21" Type="http://schemas.openxmlformats.org/officeDocument/2006/relationships/oleObject" Target="../embeddings/oleObject_5_20.bin" /><Relationship Id="rId22" Type="http://schemas.openxmlformats.org/officeDocument/2006/relationships/oleObject" Target="../embeddings/oleObject_5_21.bin" /><Relationship Id="rId23" Type="http://schemas.openxmlformats.org/officeDocument/2006/relationships/oleObject" Target="../embeddings/oleObject_5_22.bin" /><Relationship Id="rId24" Type="http://schemas.openxmlformats.org/officeDocument/2006/relationships/oleObject" Target="../embeddings/oleObject_5_23.bin" /><Relationship Id="rId25" Type="http://schemas.openxmlformats.org/officeDocument/2006/relationships/oleObject" Target="../embeddings/oleObject_5_24.bin" /><Relationship Id="rId26" Type="http://schemas.openxmlformats.org/officeDocument/2006/relationships/oleObject" Target="../embeddings/oleObject_5_25.bin" /><Relationship Id="rId27" Type="http://schemas.openxmlformats.org/officeDocument/2006/relationships/oleObject" Target="../embeddings/oleObject_5_26.bin" /><Relationship Id="rId28" Type="http://schemas.openxmlformats.org/officeDocument/2006/relationships/oleObject" Target="../embeddings/oleObject_5_27.bin" /><Relationship Id="rId29" Type="http://schemas.openxmlformats.org/officeDocument/2006/relationships/oleObject" Target="../embeddings/oleObject_5_28.bin" /><Relationship Id="rId30" Type="http://schemas.openxmlformats.org/officeDocument/2006/relationships/oleObject" Target="../embeddings/oleObject_5_29.bin" /><Relationship Id="rId31" Type="http://schemas.openxmlformats.org/officeDocument/2006/relationships/oleObject" Target="../embeddings/oleObject_5_30.bin" /><Relationship Id="rId32" Type="http://schemas.openxmlformats.org/officeDocument/2006/relationships/oleObject" Target="../embeddings/oleObject_5_31.bin" /><Relationship Id="rId33" Type="http://schemas.openxmlformats.org/officeDocument/2006/relationships/oleObject" Target="../embeddings/oleObject_5_32.bin" /><Relationship Id="rId34" Type="http://schemas.openxmlformats.org/officeDocument/2006/relationships/oleObject" Target="../embeddings/oleObject_5_33.bin" /><Relationship Id="rId35" Type="http://schemas.openxmlformats.org/officeDocument/2006/relationships/oleObject" Target="../embeddings/oleObject_5_34.bin" /><Relationship Id="rId36" Type="http://schemas.openxmlformats.org/officeDocument/2006/relationships/oleObject" Target="../embeddings/oleObject_5_35.bin" /><Relationship Id="rId37" Type="http://schemas.openxmlformats.org/officeDocument/2006/relationships/vmlDrawing" Target="../drawings/vmlDrawing3.vml" /><Relationship Id="rId38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oleObject" Target="../embeddings/oleObject_6_13.bin" /><Relationship Id="rId15" Type="http://schemas.openxmlformats.org/officeDocument/2006/relationships/oleObject" Target="../embeddings/oleObject_6_14.bin" /><Relationship Id="rId16" Type="http://schemas.openxmlformats.org/officeDocument/2006/relationships/oleObject" Target="../embeddings/oleObject_6_15.bin" /><Relationship Id="rId17" Type="http://schemas.openxmlformats.org/officeDocument/2006/relationships/oleObject" Target="../embeddings/oleObject_6_16.bin" /><Relationship Id="rId18" Type="http://schemas.openxmlformats.org/officeDocument/2006/relationships/oleObject" Target="../embeddings/oleObject_6_17.bin" /><Relationship Id="rId19" Type="http://schemas.openxmlformats.org/officeDocument/2006/relationships/oleObject" Target="../embeddings/oleObject_6_18.bin" /><Relationship Id="rId20" Type="http://schemas.openxmlformats.org/officeDocument/2006/relationships/oleObject" Target="../embeddings/oleObject_6_19.bin" /><Relationship Id="rId21" Type="http://schemas.openxmlformats.org/officeDocument/2006/relationships/oleObject" Target="../embeddings/oleObject_6_20.bin" /><Relationship Id="rId22" Type="http://schemas.openxmlformats.org/officeDocument/2006/relationships/oleObject" Target="../embeddings/oleObject_6_21.bin" /><Relationship Id="rId23" Type="http://schemas.openxmlformats.org/officeDocument/2006/relationships/oleObject" Target="../embeddings/oleObject_6_22.bin" /><Relationship Id="rId24" Type="http://schemas.openxmlformats.org/officeDocument/2006/relationships/oleObject" Target="../embeddings/oleObject_6_23.bin" /><Relationship Id="rId25" Type="http://schemas.openxmlformats.org/officeDocument/2006/relationships/oleObject" Target="../embeddings/oleObject_6_24.bin" /><Relationship Id="rId26" Type="http://schemas.openxmlformats.org/officeDocument/2006/relationships/oleObject" Target="../embeddings/oleObject_6_25.bin" /><Relationship Id="rId27" Type="http://schemas.openxmlformats.org/officeDocument/2006/relationships/oleObject" Target="../embeddings/oleObject_6_26.bin" /><Relationship Id="rId28" Type="http://schemas.openxmlformats.org/officeDocument/2006/relationships/oleObject" Target="../embeddings/oleObject_6_27.bin" /><Relationship Id="rId29" Type="http://schemas.openxmlformats.org/officeDocument/2006/relationships/oleObject" Target="../embeddings/oleObject_6_28.bin" /><Relationship Id="rId30" Type="http://schemas.openxmlformats.org/officeDocument/2006/relationships/oleObject" Target="../embeddings/oleObject_6_29.bin" /><Relationship Id="rId31" Type="http://schemas.openxmlformats.org/officeDocument/2006/relationships/oleObject" Target="../embeddings/oleObject_6_30.bin" /><Relationship Id="rId32" Type="http://schemas.openxmlformats.org/officeDocument/2006/relationships/oleObject" Target="../embeddings/oleObject_6_31.bin" /><Relationship Id="rId33" Type="http://schemas.openxmlformats.org/officeDocument/2006/relationships/oleObject" Target="../embeddings/oleObject_6_32.bin" /><Relationship Id="rId34" Type="http://schemas.openxmlformats.org/officeDocument/2006/relationships/oleObject" Target="../embeddings/oleObject_6_33.bin" /><Relationship Id="rId35" Type="http://schemas.openxmlformats.org/officeDocument/2006/relationships/oleObject" Target="../embeddings/oleObject_6_34.bin" /><Relationship Id="rId36" Type="http://schemas.openxmlformats.org/officeDocument/2006/relationships/oleObject" Target="../embeddings/oleObject_6_35.bin" /><Relationship Id="rId37" Type="http://schemas.openxmlformats.org/officeDocument/2006/relationships/vmlDrawing" Target="../drawings/vmlDrawing4.vml" /><Relationship Id="rId38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oleObject" Target="../embeddings/oleObject_7_7.bin" /><Relationship Id="rId9" Type="http://schemas.openxmlformats.org/officeDocument/2006/relationships/oleObject" Target="../embeddings/oleObject_7_8.bin" /><Relationship Id="rId10" Type="http://schemas.openxmlformats.org/officeDocument/2006/relationships/oleObject" Target="../embeddings/oleObject_7_9.bin" /><Relationship Id="rId11" Type="http://schemas.openxmlformats.org/officeDocument/2006/relationships/oleObject" Target="../embeddings/oleObject_7_10.bin" /><Relationship Id="rId12" Type="http://schemas.openxmlformats.org/officeDocument/2006/relationships/oleObject" Target="../embeddings/oleObject_7_11.bin" /><Relationship Id="rId13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5">
      <selection activeCell="E61" sqref="E61"/>
    </sheetView>
  </sheetViews>
  <sheetFormatPr defaultColWidth="9.140625" defaultRowHeight="12.75"/>
  <cols>
    <col min="1" max="1" width="14.421875" style="9" customWidth="1"/>
    <col min="2" max="2" width="17.421875" style="9" customWidth="1"/>
    <col min="3" max="3" width="26.140625" style="9" customWidth="1"/>
    <col min="4" max="4" width="27.57421875" style="9" customWidth="1"/>
    <col min="5" max="5" width="28.421875" style="9" customWidth="1"/>
    <col min="6" max="7" width="18.57421875" style="9" customWidth="1"/>
    <col min="8" max="8" width="27.28125" style="9" customWidth="1"/>
    <col min="9" max="16384" width="9.140625" style="9" customWidth="1"/>
  </cols>
  <sheetData>
    <row r="1" ht="15">
      <c r="A1" s="9" t="s">
        <v>122</v>
      </c>
    </row>
    <row r="2" spans="1:8" ht="30.75" customHeight="1">
      <c r="A2" s="10"/>
      <c r="B2" s="11" t="s">
        <v>34</v>
      </c>
      <c r="C2" s="11" t="s">
        <v>35</v>
      </c>
      <c r="D2" s="11" t="s">
        <v>36</v>
      </c>
      <c r="E2" s="11" t="s">
        <v>37</v>
      </c>
      <c r="F2" s="11" t="s">
        <v>38</v>
      </c>
      <c r="G2" s="11" t="s">
        <v>39</v>
      </c>
      <c r="H2" s="11" t="s">
        <v>37</v>
      </c>
    </row>
    <row r="3" spans="1:8" ht="39.75" customHeight="1">
      <c r="A3" s="12" t="s">
        <v>40</v>
      </c>
      <c r="B3" s="164" t="s">
        <v>41</v>
      </c>
      <c r="C3" s="164"/>
      <c r="D3" s="164"/>
      <c r="E3" s="164"/>
      <c r="F3" s="164"/>
      <c r="G3" s="164"/>
      <c r="H3" s="164"/>
    </row>
    <row r="4" spans="1:8" ht="15">
      <c r="A4" s="10" t="s">
        <v>42</v>
      </c>
      <c r="B4" s="165"/>
      <c r="C4" s="10"/>
      <c r="D4" s="13">
        <v>668575.57</v>
      </c>
      <c r="E4" s="13">
        <v>35851.5</v>
      </c>
      <c r="F4" s="13">
        <f>C4*D4</f>
        <v>0</v>
      </c>
      <c r="G4" s="13">
        <f>F4-H4</f>
        <v>0</v>
      </c>
      <c r="H4" s="13">
        <f>E4*C4</f>
        <v>0</v>
      </c>
    </row>
    <row r="5" spans="1:8" ht="15">
      <c r="A5" s="10" t="s">
        <v>43</v>
      </c>
      <c r="B5" s="165"/>
      <c r="C5" s="10"/>
      <c r="D5" s="13">
        <v>993246.1</v>
      </c>
      <c r="E5" s="13">
        <v>35851.5</v>
      </c>
      <c r="F5" s="13">
        <f>C5*D5</f>
        <v>0</v>
      </c>
      <c r="G5" s="13">
        <f>F5-H5</f>
        <v>0</v>
      </c>
      <c r="H5" s="13">
        <f>E5*C5</f>
        <v>0</v>
      </c>
    </row>
    <row r="6" spans="1:8" ht="15">
      <c r="A6" s="10" t="s">
        <v>44</v>
      </c>
      <c r="B6" s="165"/>
      <c r="C6" s="10"/>
      <c r="D6" s="13">
        <v>1188711</v>
      </c>
      <c r="E6" s="13">
        <v>35851.5</v>
      </c>
      <c r="F6" s="13">
        <f>C6*D6</f>
        <v>0</v>
      </c>
      <c r="G6" s="13">
        <f>F6-H6</f>
        <v>0</v>
      </c>
      <c r="H6" s="13">
        <f>E6*C6</f>
        <v>0</v>
      </c>
    </row>
    <row r="7" spans="1:8" ht="27" customHeight="1">
      <c r="A7" s="12" t="s">
        <v>45</v>
      </c>
      <c r="B7" s="164" t="s">
        <v>46</v>
      </c>
      <c r="C7" s="164"/>
      <c r="D7" s="164"/>
      <c r="E7" s="164"/>
      <c r="F7" s="164"/>
      <c r="G7" s="164"/>
      <c r="H7" s="164"/>
    </row>
    <row r="8" spans="1:8" ht="15">
      <c r="A8" s="10" t="s">
        <v>42</v>
      </c>
      <c r="B8" s="166"/>
      <c r="C8" s="10"/>
      <c r="D8" s="13">
        <v>628912.16</v>
      </c>
      <c r="E8" s="13">
        <v>27247.14</v>
      </c>
      <c r="F8" s="13">
        <f>C8*D8</f>
        <v>0</v>
      </c>
      <c r="G8" s="13">
        <f>F8-H8</f>
        <v>0</v>
      </c>
      <c r="H8" s="13">
        <f>E8*C8</f>
        <v>0</v>
      </c>
    </row>
    <row r="9" spans="1:8" ht="15">
      <c r="A9" s="10" t="s">
        <v>43</v>
      </c>
      <c r="B9" s="167"/>
      <c r="C9" s="10"/>
      <c r="D9" s="13">
        <v>787313.28</v>
      </c>
      <c r="E9" s="13">
        <v>27247.14</v>
      </c>
      <c r="F9" s="13">
        <f>C9*D9</f>
        <v>0</v>
      </c>
      <c r="G9" s="13">
        <f>F9-H9</f>
        <v>0</v>
      </c>
      <c r="H9" s="13">
        <f>E9*C9</f>
        <v>0</v>
      </c>
    </row>
    <row r="10" spans="1:8" ht="15">
      <c r="A10" s="10" t="s">
        <v>44</v>
      </c>
      <c r="B10" s="167"/>
      <c r="C10" s="10"/>
      <c r="D10" s="13">
        <v>841148.96</v>
      </c>
      <c r="E10" s="13">
        <v>27247.14</v>
      </c>
      <c r="F10" s="13">
        <f>C10*D10</f>
        <v>0</v>
      </c>
      <c r="G10" s="13">
        <f>F10-H10</f>
        <v>0</v>
      </c>
      <c r="H10" s="13">
        <f>E10*C10</f>
        <v>0</v>
      </c>
    </row>
    <row r="11" spans="1:8" ht="15">
      <c r="A11" s="10" t="s">
        <v>42</v>
      </c>
      <c r="B11" s="168"/>
      <c r="C11" s="10"/>
      <c r="D11" s="13">
        <v>905855.29</v>
      </c>
      <c r="E11" s="13">
        <v>27247.14</v>
      </c>
      <c r="F11" s="13">
        <f>C11*D11</f>
        <v>0</v>
      </c>
      <c r="G11" s="13">
        <f>F11-H11</f>
        <v>0</v>
      </c>
      <c r="H11" s="13">
        <f>E11*C11</f>
        <v>0</v>
      </c>
    </row>
    <row r="12" spans="1:8" ht="15">
      <c r="A12" s="14" t="s">
        <v>47</v>
      </c>
      <c r="B12" s="10"/>
      <c r="C12" s="10"/>
      <c r="D12" s="13"/>
      <c r="E12" s="13"/>
      <c r="F12" s="13"/>
      <c r="G12" s="13"/>
      <c r="H12" s="13"/>
    </row>
    <row r="13" spans="1:8" ht="15">
      <c r="A13" s="15" t="s">
        <v>42</v>
      </c>
      <c r="B13" s="10"/>
      <c r="C13" s="10"/>
      <c r="D13" s="13"/>
      <c r="E13" s="13"/>
      <c r="F13" s="13"/>
      <c r="G13" s="13"/>
      <c r="H13" s="13"/>
    </row>
    <row r="14" spans="1:8" ht="15">
      <c r="A14" s="15" t="s">
        <v>48</v>
      </c>
      <c r="B14" s="10"/>
      <c r="C14" s="10"/>
      <c r="D14" s="13">
        <v>752548.48</v>
      </c>
      <c r="E14" s="13">
        <v>32335.89</v>
      </c>
      <c r="F14" s="13">
        <f>C14*D14</f>
        <v>0</v>
      </c>
      <c r="G14" s="13">
        <f>F14-H14</f>
        <v>0</v>
      </c>
      <c r="H14" s="13">
        <f>E14*C14</f>
        <v>0</v>
      </c>
    </row>
    <row r="15" spans="1:8" ht="15">
      <c r="A15" s="15" t="s">
        <v>49</v>
      </c>
      <c r="B15" s="10"/>
      <c r="C15" s="10"/>
      <c r="D15" s="13"/>
      <c r="E15" s="13"/>
      <c r="F15" s="13"/>
      <c r="G15" s="13"/>
      <c r="H15" s="13"/>
    </row>
    <row r="16" spans="1:8" ht="15">
      <c r="A16" s="15" t="s">
        <v>43</v>
      </c>
      <c r="B16" s="10"/>
      <c r="C16" s="10"/>
      <c r="D16" s="13"/>
      <c r="E16" s="13"/>
      <c r="F16" s="13"/>
      <c r="G16" s="13"/>
      <c r="H16" s="13"/>
    </row>
    <row r="17" spans="1:8" ht="15">
      <c r="A17" s="15" t="s">
        <v>48</v>
      </c>
      <c r="B17" s="10"/>
      <c r="C17" s="10"/>
      <c r="D17" s="13">
        <v>990106.62</v>
      </c>
      <c r="E17" s="13">
        <v>32335.89</v>
      </c>
      <c r="F17" s="13">
        <f>C17*D17</f>
        <v>0</v>
      </c>
      <c r="G17" s="13">
        <f>F17-H17</f>
        <v>0</v>
      </c>
      <c r="H17" s="13">
        <f>E17*C17</f>
        <v>0</v>
      </c>
    </row>
    <row r="18" spans="1:8" ht="13.5" customHeight="1">
      <c r="A18" s="16" t="s">
        <v>50</v>
      </c>
      <c r="B18" s="10" t="s">
        <v>51</v>
      </c>
      <c r="C18" s="17"/>
      <c r="D18" s="17"/>
      <c r="E18" s="17"/>
      <c r="F18" s="18"/>
      <c r="G18" s="13"/>
      <c r="H18" s="19"/>
    </row>
    <row r="19" spans="1:8" ht="15">
      <c r="A19" s="20" t="s">
        <v>42</v>
      </c>
      <c r="B19" s="10"/>
      <c r="C19" s="13"/>
      <c r="D19" s="13"/>
      <c r="E19" s="13"/>
      <c r="F19" s="13"/>
      <c r="G19" s="13"/>
      <c r="H19" s="13"/>
    </row>
    <row r="20" spans="1:8" ht="15">
      <c r="A20" s="15" t="s">
        <v>52</v>
      </c>
      <c r="B20" s="10"/>
      <c r="C20" s="13"/>
      <c r="D20" s="13"/>
      <c r="E20" s="13">
        <v>1260.6</v>
      </c>
      <c r="F20" s="13">
        <f>B20*D20</f>
        <v>0</v>
      </c>
      <c r="G20" s="13">
        <f>F20-H20</f>
        <v>0</v>
      </c>
      <c r="H20" s="13"/>
    </row>
    <row r="21" spans="1:8" ht="15">
      <c r="A21" s="15" t="s">
        <v>53</v>
      </c>
      <c r="B21" s="10"/>
      <c r="C21" s="13"/>
      <c r="D21" s="13">
        <v>30816.68</v>
      </c>
      <c r="E21" s="13">
        <v>1260.6</v>
      </c>
      <c r="F21" s="13">
        <f>B21*D21</f>
        <v>0</v>
      </c>
      <c r="G21" s="13">
        <f aca="true" t="shared" si="0" ref="G21:G27">F21-H21</f>
        <v>0</v>
      </c>
      <c r="H21" s="13">
        <f aca="true" t="shared" si="1" ref="H21:H27">E21*B21</f>
        <v>0</v>
      </c>
    </row>
    <row r="22" spans="1:8" ht="15">
      <c r="A22" s="15" t="s">
        <v>54</v>
      </c>
      <c r="B22" s="10"/>
      <c r="C22" s="13"/>
      <c r="D22" s="13">
        <v>83829.91</v>
      </c>
      <c r="E22" s="13">
        <v>1260.6</v>
      </c>
      <c r="F22" s="13">
        <f aca="true" t="shared" si="2" ref="F22:F27">B22*D22</f>
        <v>0</v>
      </c>
      <c r="G22" s="13">
        <f t="shared" si="0"/>
        <v>0</v>
      </c>
      <c r="H22" s="13">
        <f t="shared" si="1"/>
        <v>0</v>
      </c>
    </row>
    <row r="23" spans="1:8" ht="15">
      <c r="A23" s="15" t="s">
        <v>55</v>
      </c>
      <c r="B23" s="10"/>
      <c r="C23" s="13"/>
      <c r="D23" s="13">
        <v>112063.65</v>
      </c>
      <c r="E23" s="13">
        <v>1260.6</v>
      </c>
      <c r="F23" s="13">
        <f t="shared" si="2"/>
        <v>0</v>
      </c>
      <c r="G23" s="13">
        <f t="shared" si="0"/>
        <v>0</v>
      </c>
      <c r="H23" s="13">
        <f t="shared" si="1"/>
        <v>0</v>
      </c>
    </row>
    <row r="24" spans="1:8" ht="15">
      <c r="A24" s="15" t="s">
        <v>56</v>
      </c>
      <c r="B24" s="10"/>
      <c r="C24" s="13"/>
      <c r="D24" s="13">
        <v>80183.77</v>
      </c>
      <c r="E24" s="13">
        <v>1260.6</v>
      </c>
      <c r="F24" s="13">
        <f t="shared" si="2"/>
        <v>0</v>
      </c>
      <c r="G24" s="13">
        <f t="shared" si="0"/>
        <v>0</v>
      </c>
      <c r="H24" s="13">
        <f t="shared" si="1"/>
        <v>0</v>
      </c>
    </row>
    <row r="25" spans="1:8" ht="15">
      <c r="A25" s="15" t="s">
        <v>48</v>
      </c>
      <c r="B25" s="10"/>
      <c r="C25" s="13"/>
      <c r="D25" s="13">
        <v>211394.53</v>
      </c>
      <c r="E25" s="13">
        <v>1260.6</v>
      </c>
      <c r="F25" s="13">
        <f t="shared" si="2"/>
        <v>0</v>
      </c>
      <c r="G25" s="13">
        <f t="shared" si="0"/>
        <v>0</v>
      </c>
      <c r="H25" s="13">
        <f t="shared" si="1"/>
        <v>0</v>
      </c>
    </row>
    <row r="26" spans="1:8" ht="15">
      <c r="A26" s="15" t="s">
        <v>49</v>
      </c>
      <c r="B26" s="10"/>
      <c r="C26" s="13"/>
      <c r="D26" s="13">
        <v>216363.02</v>
      </c>
      <c r="E26" s="13">
        <v>1260.6</v>
      </c>
      <c r="F26" s="13">
        <f t="shared" si="2"/>
        <v>0</v>
      </c>
      <c r="G26" s="13">
        <f t="shared" si="0"/>
        <v>0</v>
      </c>
      <c r="H26" s="13">
        <f t="shared" si="1"/>
        <v>0</v>
      </c>
    </row>
    <row r="27" spans="1:8" ht="15">
      <c r="A27" s="15" t="s">
        <v>57</v>
      </c>
      <c r="B27" s="10"/>
      <c r="C27" s="13"/>
      <c r="D27" s="13">
        <v>28342.92</v>
      </c>
      <c r="E27" s="13">
        <v>1260.6</v>
      </c>
      <c r="F27" s="13">
        <f t="shared" si="2"/>
        <v>0</v>
      </c>
      <c r="G27" s="13">
        <f t="shared" si="0"/>
        <v>0</v>
      </c>
      <c r="H27" s="13">
        <f t="shared" si="1"/>
        <v>0</v>
      </c>
    </row>
    <row r="28" spans="1:8" ht="15">
      <c r="A28" s="20" t="s">
        <v>43</v>
      </c>
      <c r="B28" s="10"/>
      <c r="C28" s="13"/>
      <c r="D28" s="13"/>
      <c r="E28" s="13"/>
      <c r="F28" s="21"/>
      <c r="G28" s="13"/>
      <c r="H28" s="13"/>
    </row>
    <row r="29" spans="1:8" ht="15">
      <c r="A29" s="15" t="s">
        <v>53</v>
      </c>
      <c r="B29" s="10"/>
      <c r="C29" s="13"/>
      <c r="D29" s="13">
        <v>30816.68</v>
      </c>
      <c r="E29" s="13">
        <v>1260.6</v>
      </c>
      <c r="F29" s="21">
        <f aca="true" t="shared" si="3" ref="F29:F34">B29*D29</f>
        <v>0</v>
      </c>
      <c r="G29" s="13">
        <f aca="true" t="shared" si="4" ref="G29:G34">F29-H29</f>
        <v>0</v>
      </c>
      <c r="H29" s="13">
        <f aca="true" t="shared" si="5" ref="H29:H34">E29*B29</f>
        <v>0</v>
      </c>
    </row>
    <row r="30" spans="1:8" ht="15">
      <c r="A30" s="15" t="s">
        <v>55</v>
      </c>
      <c r="B30" s="10"/>
      <c r="C30" s="13"/>
      <c r="D30" s="13">
        <v>112063.65</v>
      </c>
      <c r="E30" s="13">
        <v>1260.6</v>
      </c>
      <c r="F30" s="21">
        <f t="shared" si="3"/>
        <v>0</v>
      </c>
      <c r="G30" s="13">
        <f t="shared" si="4"/>
        <v>0</v>
      </c>
      <c r="H30" s="13">
        <f t="shared" si="5"/>
        <v>0</v>
      </c>
    </row>
    <row r="31" spans="1:8" ht="15">
      <c r="A31" s="15" t="s">
        <v>56</v>
      </c>
      <c r="B31" s="22"/>
      <c r="C31" s="13"/>
      <c r="D31" s="13">
        <v>0</v>
      </c>
      <c r="E31" s="13">
        <v>0</v>
      </c>
      <c r="F31" s="21">
        <f t="shared" si="3"/>
        <v>0</v>
      </c>
      <c r="G31" s="13">
        <f t="shared" si="4"/>
        <v>0</v>
      </c>
      <c r="H31" s="13">
        <f t="shared" si="5"/>
        <v>0</v>
      </c>
    </row>
    <row r="32" spans="1:8" ht="15">
      <c r="A32" s="15" t="s">
        <v>48</v>
      </c>
      <c r="B32" s="10"/>
      <c r="C32" s="13"/>
      <c r="D32" s="13">
        <v>321792.71</v>
      </c>
      <c r="E32" s="13">
        <v>1260.6</v>
      </c>
      <c r="F32" s="13">
        <f t="shared" si="3"/>
        <v>0</v>
      </c>
      <c r="G32" s="13">
        <f t="shared" si="4"/>
        <v>0</v>
      </c>
      <c r="H32" s="13">
        <f t="shared" si="5"/>
        <v>0</v>
      </c>
    </row>
    <row r="33" spans="1:8" ht="15">
      <c r="A33" s="15" t="s">
        <v>49</v>
      </c>
      <c r="B33" s="10"/>
      <c r="C33" s="13"/>
      <c r="D33" s="13">
        <v>200228.76</v>
      </c>
      <c r="E33" s="13">
        <v>1260.6</v>
      </c>
      <c r="F33" s="13">
        <f t="shared" si="3"/>
        <v>0</v>
      </c>
      <c r="G33" s="13">
        <f t="shared" si="4"/>
        <v>0</v>
      </c>
      <c r="H33" s="13">
        <f t="shared" si="5"/>
        <v>0</v>
      </c>
    </row>
    <row r="34" spans="1:8" ht="15">
      <c r="A34" s="15" t="s">
        <v>57</v>
      </c>
      <c r="B34" s="10"/>
      <c r="C34" s="13"/>
      <c r="D34" s="13">
        <v>28342.92</v>
      </c>
      <c r="E34" s="13">
        <v>1260.6</v>
      </c>
      <c r="F34" s="13">
        <f t="shared" si="3"/>
        <v>0</v>
      </c>
      <c r="G34" s="13">
        <f t="shared" si="4"/>
        <v>0</v>
      </c>
      <c r="H34" s="13">
        <f t="shared" si="5"/>
        <v>0</v>
      </c>
    </row>
    <row r="35" spans="1:8" ht="15">
      <c r="A35" s="20" t="s">
        <v>44</v>
      </c>
      <c r="B35" s="10"/>
      <c r="C35" s="13"/>
      <c r="D35" s="13"/>
      <c r="E35" s="13"/>
      <c r="F35" s="13"/>
      <c r="G35" s="13"/>
      <c r="H35" s="13"/>
    </row>
    <row r="36" spans="1:8" ht="15">
      <c r="A36" s="15" t="s">
        <v>55</v>
      </c>
      <c r="B36" s="10"/>
      <c r="C36" s="13"/>
      <c r="D36" s="13"/>
      <c r="E36" s="13"/>
      <c r="F36" s="13">
        <f>B36*D36</f>
        <v>0</v>
      </c>
      <c r="G36" s="13">
        <f>F36-H36</f>
        <v>0</v>
      </c>
      <c r="H36" s="13">
        <f>E36*B36</f>
        <v>0</v>
      </c>
    </row>
    <row r="37" spans="1:8" ht="15">
      <c r="A37" s="12" t="s">
        <v>58</v>
      </c>
      <c r="B37" s="10" t="s">
        <v>59</v>
      </c>
      <c r="C37" s="10"/>
      <c r="D37" s="10"/>
      <c r="E37" s="10"/>
      <c r="F37" s="13"/>
      <c r="G37" s="13"/>
      <c r="H37" s="10"/>
    </row>
    <row r="38" spans="1:8" ht="15">
      <c r="A38" s="10" t="s">
        <v>42</v>
      </c>
      <c r="B38" s="10"/>
      <c r="C38" s="10"/>
      <c r="D38" s="13">
        <v>181015.32</v>
      </c>
      <c r="E38" s="13">
        <v>1434.06</v>
      </c>
      <c r="F38" s="13">
        <f>B38*D38</f>
        <v>0</v>
      </c>
      <c r="G38" s="13">
        <f>F38-H38</f>
        <v>0</v>
      </c>
      <c r="H38" s="13">
        <f>E38*B38</f>
        <v>0</v>
      </c>
    </row>
    <row r="39" spans="1:8" ht="15">
      <c r="A39" s="10" t="s">
        <v>43</v>
      </c>
      <c r="B39" s="10"/>
      <c r="C39" s="10"/>
      <c r="D39" s="13">
        <v>225910.62</v>
      </c>
      <c r="E39" s="13">
        <v>1434.06</v>
      </c>
      <c r="F39" s="13">
        <f>B39*D39</f>
        <v>0</v>
      </c>
      <c r="G39" s="13">
        <f>F39-H39</f>
        <v>0</v>
      </c>
      <c r="H39" s="13">
        <f>E39*B39</f>
        <v>0</v>
      </c>
    </row>
    <row r="40" spans="1:8" ht="15">
      <c r="A40" s="10" t="s">
        <v>44</v>
      </c>
      <c r="B40" s="10"/>
      <c r="C40" s="10"/>
      <c r="D40" s="13">
        <v>270805.94</v>
      </c>
      <c r="E40" s="13">
        <v>1434.06</v>
      </c>
      <c r="F40" s="13">
        <f>B40*D40</f>
        <v>0</v>
      </c>
      <c r="G40" s="13">
        <f>F40-H40</f>
        <v>0</v>
      </c>
      <c r="H40" s="13">
        <f>E40*B40</f>
        <v>0</v>
      </c>
    </row>
    <row r="41" spans="1:8" ht="15" hidden="1">
      <c r="A41" s="12" t="s">
        <v>60</v>
      </c>
      <c r="B41" s="10" t="s">
        <v>61</v>
      </c>
      <c r="C41" s="10"/>
      <c r="D41" s="10"/>
      <c r="E41" s="10"/>
      <c r="F41" s="10"/>
      <c r="G41" s="10"/>
      <c r="H41" s="10"/>
    </row>
    <row r="42" spans="1:8" ht="15" hidden="1">
      <c r="A42" s="10"/>
      <c r="B42" s="23"/>
      <c r="C42" s="10"/>
      <c r="D42" s="13"/>
      <c r="E42" s="13">
        <v>0</v>
      </c>
      <c r="F42" s="13">
        <f>B42*D42</f>
        <v>0</v>
      </c>
      <c r="G42" s="13">
        <f>F42-H42</f>
        <v>0</v>
      </c>
      <c r="H42" s="13">
        <f>E42*B42</f>
        <v>0</v>
      </c>
    </row>
    <row r="43" spans="1:8" ht="15" hidden="1">
      <c r="A43" s="10"/>
      <c r="B43" s="23"/>
      <c r="C43" s="10"/>
      <c r="D43" s="13"/>
      <c r="E43" s="13">
        <v>0</v>
      </c>
      <c r="F43" s="13">
        <f>B43*D43</f>
        <v>0</v>
      </c>
      <c r="G43" s="13">
        <f>F43-H43</f>
        <v>0</v>
      </c>
      <c r="H43" s="13">
        <f>E43*B43</f>
        <v>0</v>
      </c>
    </row>
    <row r="44" spans="1:8" ht="15">
      <c r="A44" s="24" t="s">
        <v>29</v>
      </c>
      <c r="B44" s="12"/>
      <c r="C44" s="12"/>
      <c r="D44" s="12"/>
      <c r="E44" s="12"/>
      <c r="F44" s="25">
        <f>F4+F5+F6+F8+F9+F10+F11+F13+F14+F15+F16+F17+F20+F21+F22+F23+F24+F25+F26+F27+F29+F30+F31+F32+F33+F34+F36+F38+F39+F40+F42+F43</f>
        <v>0</v>
      </c>
      <c r="G44" s="25">
        <f>G4+G5+G6+G8+G9+G10+G11+G13+G14+G15+G16+G17+G20+G21+G22+G23+G24+G25+G26+G27+G29+G30+G31+G32+G33+G34+G36+G38+G39+G40+G42+G43</f>
        <v>0</v>
      </c>
      <c r="H44" s="25">
        <f>H4+H5+H6+H8+H9+H10+H11+H13+H14+H15+H16+H17+H20+H21+H22+H23+H24+H25+H26+H27+H29+H30+H31+H32+H33+H34+H36+H38+H39+H40+H42+H43</f>
        <v>0</v>
      </c>
    </row>
    <row r="45" spans="1:8" ht="15">
      <c r="A45" s="26" t="s">
        <v>62</v>
      </c>
      <c r="B45" s="27"/>
      <c r="C45" s="27"/>
      <c r="D45" s="28"/>
      <c r="E45" s="12"/>
      <c r="F45" s="25"/>
      <c r="G45" s="25"/>
      <c r="H45" s="25"/>
    </row>
    <row r="46" spans="1:8" ht="15">
      <c r="A46" s="26" t="s">
        <v>63</v>
      </c>
      <c r="B46" s="27"/>
      <c r="C46" s="27"/>
      <c r="D46" s="28"/>
      <c r="E46" s="12"/>
      <c r="F46" s="25"/>
      <c r="G46" s="25"/>
      <c r="H46" s="25"/>
    </row>
    <row r="47" spans="1:8" ht="15">
      <c r="A47" s="26" t="s">
        <v>64</v>
      </c>
      <c r="B47" s="27"/>
      <c r="C47" s="27"/>
      <c r="D47" s="28"/>
      <c r="E47" s="12"/>
      <c r="F47" s="25"/>
      <c r="G47" s="25"/>
      <c r="H47" s="25"/>
    </row>
    <row r="48" spans="1:8" ht="15">
      <c r="A48" s="161" t="s">
        <v>65</v>
      </c>
      <c r="B48" s="162"/>
      <c r="C48" s="162"/>
      <c r="D48" s="163"/>
      <c r="E48" s="12"/>
      <c r="F48" s="25"/>
      <c r="G48" s="25"/>
      <c r="H48" s="25"/>
    </row>
    <row r="49" spans="1:8" ht="15">
      <c r="A49" s="32" t="s">
        <v>66</v>
      </c>
      <c r="B49" s="30"/>
      <c r="C49" s="30"/>
      <c r="D49" s="31"/>
      <c r="E49" s="12"/>
      <c r="F49" s="25"/>
      <c r="G49" s="25"/>
      <c r="H49" s="25"/>
    </row>
    <row r="50" spans="1:8" ht="15">
      <c r="A50" s="32" t="s">
        <v>67</v>
      </c>
      <c r="B50" s="30"/>
      <c r="C50" s="30"/>
      <c r="D50" s="31"/>
      <c r="E50" s="12"/>
      <c r="F50" s="25"/>
      <c r="G50" s="25"/>
      <c r="H50" s="25"/>
    </row>
    <row r="51" spans="1:8" ht="15">
      <c r="A51" s="32" t="s">
        <v>68</v>
      </c>
      <c r="B51" s="30"/>
      <c r="C51" s="30"/>
      <c r="D51" s="31"/>
      <c r="E51" s="12"/>
      <c r="F51" s="25"/>
      <c r="G51" s="25"/>
      <c r="H51" s="25"/>
    </row>
    <row r="52" spans="1:8" ht="15">
      <c r="A52" s="29" t="s">
        <v>123</v>
      </c>
      <c r="B52" s="30"/>
      <c r="C52" s="30"/>
      <c r="D52" s="31"/>
      <c r="E52" s="12"/>
      <c r="F52" s="25">
        <f>F51+F50+F49+F48</f>
        <v>0</v>
      </c>
      <c r="G52" s="25"/>
      <c r="H52" s="25"/>
    </row>
    <row r="53" spans="1:8" ht="15">
      <c r="A53" s="161" t="s">
        <v>69</v>
      </c>
      <c r="B53" s="162"/>
      <c r="C53" s="162"/>
      <c r="D53" s="163"/>
      <c r="E53" s="12"/>
      <c r="F53" s="33">
        <f>F52-F47</f>
        <v>0</v>
      </c>
      <c r="G53" s="34">
        <f>G48-G44</f>
        <v>0</v>
      </c>
      <c r="H53" s="34">
        <f>H48-H44</f>
        <v>0</v>
      </c>
    </row>
    <row r="55" ht="15">
      <c r="G55" s="35"/>
    </row>
  </sheetData>
  <sheetProtection/>
  <mergeCells count="6">
    <mergeCell ref="A48:D48"/>
    <mergeCell ref="A53:D53"/>
    <mergeCell ref="B3:H3"/>
    <mergeCell ref="B4:B6"/>
    <mergeCell ref="B7:H7"/>
    <mergeCell ref="B8:B11"/>
  </mergeCells>
  <printOptions/>
  <pageMargins left="0.5905511811023623" right="0" top="0.5905511811023623" bottom="0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U58"/>
  <sheetViews>
    <sheetView zoomScalePageLayoutView="0" workbookViewId="0" topLeftCell="A3">
      <selection activeCell="A1" sqref="A1:IV16384"/>
    </sheetView>
  </sheetViews>
  <sheetFormatPr defaultColWidth="8.8515625" defaultRowHeight="12.75"/>
  <cols>
    <col min="1" max="1" width="17.28125" style="0" customWidth="1"/>
    <col min="2" max="2" width="7.28125" style="0" customWidth="1"/>
    <col min="3" max="3" width="6.7109375" style="0" customWidth="1"/>
    <col min="4" max="4" width="8.8515625" style="0" customWidth="1"/>
    <col min="5" max="5" width="12.7109375" style="0" customWidth="1"/>
    <col min="6" max="6" width="3.7109375" style="0" customWidth="1"/>
    <col min="7" max="7" width="6.28125" style="0" customWidth="1"/>
    <col min="8" max="8" width="10.7109375" style="0" customWidth="1"/>
    <col min="9" max="17" width="10.7109375" style="0" bestFit="1" customWidth="1"/>
    <col min="18" max="18" width="9.00390625" style="0" customWidth="1"/>
    <col min="19" max="19" width="9.28125" style="0" customWidth="1"/>
    <col min="20" max="20" width="9.140625" style="0" customWidth="1"/>
  </cols>
  <sheetData>
    <row r="1" ht="12.75" hidden="1"/>
    <row r="2" ht="12.75" hidden="1"/>
    <row r="3" spans="1:20" ht="12.75">
      <c r="A3" s="169" t="s">
        <v>107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ht="12.75" hidden="1"/>
    <row r="6" spans="1:20" ht="96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72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</row>
    <row r="7" spans="1:20" ht="12.75" customHeight="1" hidden="1">
      <c r="A7" s="170" t="s">
        <v>19</v>
      </c>
      <c r="B7" s="2"/>
      <c r="C7" s="2" t="s">
        <v>20</v>
      </c>
      <c r="D7" s="2" t="s">
        <v>21</v>
      </c>
      <c r="E7" s="2" t="s">
        <v>22</v>
      </c>
      <c r="F7" s="2"/>
      <c r="G7" s="2"/>
      <c r="H7" s="3">
        <f>I7+J7+K7+L7+M7+N7+O7+P7+Q7+R7+S7+T7</f>
        <v>200000</v>
      </c>
      <c r="I7" s="3">
        <f>'[5]бюдж'!H7</f>
        <v>22240</v>
      </c>
      <c r="J7" s="3">
        <f>'[5]бюдж'!I7</f>
        <v>22220</v>
      </c>
      <c r="K7" s="3">
        <f>'[5]бюдж'!J7</f>
        <v>22220</v>
      </c>
      <c r="L7" s="3">
        <f>'[5]бюдж'!K7</f>
        <v>22220</v>
      </c>
      <c r="M7" s="3">
        <f>'[5]бюдж'!L7</f>
        <v>22220</v>
      </c>
      <c r="N7" s="3">
        <f>'[5]бюдж'!M7</f>
        <v>22220</v>
      </c>
      <c r="O7" s="3">
        <f>'[5]бюдж'!N7</f>
        <v>22220</v>
      </c>
      <c r="P7" s="3">
        <f>'[5]бюдж'!O7</f>
        <v>22220</v>
      </c>
      <c r="Q7" s="3">
        <f>'[5]бюдж'!P7</f>
        <v>22220</v>
      </c>
      <c r="R7" s="3">
        <f>'[5]бюдж'!Q7</f>
        <v>0</v>
      </c>
      <c r="S7" s="3">
        <f>'[5]бюдж'!R7</f>
        <v>0</v>
      </c>
      <c r="T7" s="3">
        <f>'[5]бюдж'!S7</f>
        <v>0</v>
      </c>
    </row>
    <row r="8" spans="1:20" ht="12.75" hidden="1">
      <c r="A8" s="170"/>
      <c r="B8" s="2"/>
      <c r="C8" s="2" t="s">
        <v>20</v>
      </c>
      <c r="D8" s="2" t="s">
        <v>21</v>
      </c>
      <c r="E8" s="2" t="s">
        <v>22</v>
      </c>
      <c r="F8" s="2"/>
      <c r="G8" s="2"/>
      <c r="H8" s="3">
        <f aca="true" t="shared" si="0" ref="H8:H44">I8+J8+K8+L8+M8+N8+O8+P8+Q8+R8+S8+T8</f>
        <v>60400</v>
      </c>
      <c r="I8" s="3">
        <f>'[5]бюдж'!H8</f>
        <v>6720</v>
      </c>
      <c r="J8" s="3">
        <f>'[5]бюдж'!I8</f>
        <v>6710</v>
      </c>
      <c r="K8" s="3">
        <f>'[5]бюдж'!J8</f>
        <v>6710</v>
      </c>
      <c r="L8" s="3">
        <f>'[5]бюдж'!K8</f>
        <v>6710</v>
      </c>
      <c r="M8" s="3">
        <f>'[5]бюдж'!L8</f>
        <v>6710</v>
      </c>
      <c r="N8" s="3">
        <f>'[5]бюдж'!M8</f>
        <v>6710</v>
      </c>
      <c r="O8" s="3">
        <f>'[5]бюдж'!N8</f>
        <v>6710</v>
      </c>
      <c r="P8" s="3">
        <f>'[5]бюдж'!O8</f>
        <v>6710</v>
      </c>
      <c r="Q8" s="3">
        <f>'[5]бюдж'!P8</f>
        <v>6710</v>
      </c>
      <c r="R8" s="3">
        <f>'[5]бюдж'!Q8</f>
        <v>0</v>
      </c>
      <c r="S8" s="3">
        <f>'[5]бюдж'!R8</f>
        <v>0</v>
      </c>
      <c r="T8" s="3">
        <f>'[5]бюдж'!S8</f>
        <v>0</v>
      </c>
    </row>
    <row r="9" spans="1:20" ht="34.5" customHeight="1">
      <c r="A9" s="170"/>
      <c r="B9" s="53" t="s">
        <v>108</v>
      </c>
      <c r="C9" s="2" t="s">
        <v>20</v>
      </c>
      <c r="D9" s="2" t="s">
        <v>21</v>
      </c>
      <c r="E9" s="2" t="s">
        <v>150</v>
      </c>
      <c r="F9" s="2" t="s">
        <v>138</v>
      </c>
      <c r="G9" s="2" t="s">
        <v>110</v>
      </c>
      <c r="H9" s="4">
        <f>SUM(H7:H8)</f>
        <v>260400</v>
      </c>
      <c r="I9" s="4">
        <f aca="true" t="shared" si="1" ref="I9:T9">SUM(I7:I8)</f>
        <v>28960</v>
      </c>
      <c r="J9" s="4">
        <f t="shared" si="1"/>
        <v>28930</v>
      </c>
      <c r="K9" s="4">
        <f t="shared" si="1"/>
        <v>28930</v>
      </c>
      <c r="L9" s="4">
        <f t="shared" si="1"/>
        <v>28930</v>
      </c>
      <c r="M9" s="4">
        <f t="shared" si="1"/>
        <v>28930</v>
      </c>
      <c r="N9" s="4">
        <f t="shared" si="1"/>
        <v>28930</v>
      </c>
      <c r="O9" s="4">
        <f t="shared" si="1"/>
        <v>28930</v>
      </c>
      <c r="P9" s="4">
        <f t="shared" si="1"/>
        <v>28930</v>
      </c>
      <c r="Q9" s="4">
        <f t="shared" si="1"/>
        <v>28930</v>
      </c>
      <c r="R9" s="4">
        <f t="shared" si="1"/>
        <v>0</v>
      </c>
      <c r="S9" s="4">
        <f t="shared" si="1"/>
        <v>0</v>
      </c>
      <c r="T9" s="4">
        <f t="shared" si="1"/>
        <v>0</v>
      </c>
    </row>
    <row r="10" spans="1:20" ht="13.5" customHeight="1" hidden="1">
      <c r="A10" s="170" t="s">
        <v>78</v>
      </c>
      <c r="B10" s="2"/>
      <c r="C10" s="2"/>
      <c r="D10" s="2"/>
      <c r="E10" s="2"/>
      <c r="F10" s="2"/>
      <c r="G10" s="2"/>
      <c r="H10" s="3">
        <f>I10+J10+K10+L10+M10+N10+O10+P10+Q10+R10+S10+T10</f>
        <v>200000</v>
      </c>
      <c r="I10" s="3">
        <f>'[5]бюдж'!H13</f>
        <v>22240</v>
      </c>
      <c r="J10" s="3">
        <f>'[5]бюдж'!I13</f>
        <v>22220</v>
      </c>
      <c r="K10" s="3">
        <f>'[5]бюдж'!J13</f>
        <v>22220</v>
      </c>
      <c r="L10" s="3">
        <f>'[5]бюдж'!K13</f>
        <v>22220</v>
      </c>
      <c r="M10" s="3">
        <f>'[5]бюдж'!L13</f>
        <v>22220</v>
      </c>
      <c r="N10" s="3">
        <f>'[5]бюдж'!M13</f>
        <v>22220</v>
      </c>
      <c r="O10" s="3">
        <f>'[5]бюдж'!N13</f>
        <v>22220</v>
      </c>
      <c r="P10" s="3">
        <f>'[5]бюдж'!O13</f>
        <v>22220</v>
      </c>
      <c r="Q10" s="3">
        <f>'[5]бюдж'!P13</f>
        <v>22220</v>
      </c>
      <c r="R10" s="3">
        <f>'[5]бюдж'!Q13</f>
        <v>0</v>
      </c>
      <c r="S10" s="3">
        <f>'[5]бюдж'!R13</f>
        <v>0</v>
      </c>
      <c r="T10" s="3">
        <f>'[5]бюдж'!S13</f>
        <v>0</v>
      </c>
    </row>
    <row r="11" spans="1:20" ht="13.5" customHeight="1" hidden="1">
      <c r="A11" s="170"/>
      <c r="B11" s="2"/>
      <c r="C11" s="2"/>
      <c r="D11" s="2"/>
      <c r="E11" s="2"/>
      <c r="F11" s="2"/>
      <c r="G11" s="2"/>
      <c r="H11" s="3">
        <f>I11+J11+K11+L11+M11+N11+O11+P11+Q11+R11+S11+T11</f>
        <v>60400</v>
      </c>
      <c r="I11" s="3">
        <f>'[5]бюдж'!H14</f>
        <v>6720</v>
      </c>
      <c r="J11" s="3">
        <f>'[5]бюдж'!I14</f>
        <v>6710</v>
      </c>
      <c r="K11" s="3">
        <f>'[5]бюдж'!J14</f>
        <v>6710</v>
      </c>
      <c r="L11" s="3">
        <f>'[5]бюдж'!K14</f>
        <v>6710</v>
      </c>
      <c r="M11" s="3">
        <f>'[5]бюдж'!L14</f>
        <v>6710</v>
      </c>
      <c r="N11" s="3">
        <f>'[5]бюдж'!M14</f>
        <v>6710</v>
      </c>
      <c r="O11" s="3">
        <f>'[5]бюдж'!N14</f>
        <v>6710</v>
      </c>
      <c r="P11" s="3">
        <f>'[5]бюдж'!O14</f>
        <v>6710</v>
      </c>
      <c r="Q11" s="3">
        <f>'[5]бюдж'!P14</f>
        <v>6710</v>
      </c>
      <c r="R11" s="3">
        <f>'[5]бюдж'!Q14</f>
        <v>0</v>
      </c>
      <c r="S11" s="3">
        <f>'[5]бюдж'!R14</f>
        <v>0</v>
      </c>
      <c r="T11" s="3">
        <f>'[5]бюдж'!S14</f>
        <v>0</v>
      </c>
    </row>
    <row r="12" spans="1:20" ht="27" customHeight="1">
      <c r="A12" s="170"/>
      <c r="B12" s="53" t="s">
        <v>111</v>
      </c>
      <c r="C12" s="2" t="s">
        <v>20</v>
      </c>
      <c r="D12" s="2" t="s">
        <v>21</v>
      </c>
      <c r="E12" s="2" t="s">
        <v>150</v>
      </c>
      <c r="F12" s="2" t="s">
        <v>138</v>
      </c>
      <c r="G12" s="2" t="s">
        <v>110</v>
      </c>
      <c r="H12" s="4">
        <f>H11+H10</f>
        <v>260400</v>
      </c>
      <c r="I12" s="4">
        <f aca="true" t="shared" si="2" ref="I12:T12">I11+I10</f>
        <v>28960</v>
      </c>
      <c r="J12" s="4">
        <f t="shared" si="2"/>
        <v>28930</v>
      </c>
      <c r="K12" s="4">
        <f t="shared" si="2"/>
        <v>28930</v>
      </c>
      <c r="L12" s="4">
        <f t="shared" si="2"/>
        <v>28930</v>
      </c>
      <c r="M12" s="4">
        <f t="shared" si="2"/>
        <v>28930</v>
      </c>
      <c r="N12" s="4">
        <f t="shared" si="2"/>
        <v>28930</v>
      </c>
      <c r="O12" s="4">
        <f t="shared" si="2"/>
        <v>28930</v>
      </c>
      <c r="P12" s="4">
        <f t="shared" si="2"/>
        <v>28930</v>
      </c>
      <c r="Q12" s="4">
        <f t="shared" si="2"/>
        <v>28930</v>
      </c>
      <c r="R12" s="4">
        <f t="shared" si="2"/>
        <v>0</v>
      </c>
      <c r="S12" s="4">
        <f t="shared" si="2"/>
        <v>0</v>
      </c>
      <c r="T12" s="4">
        <f t="shared" si="2"/>
        <v>0</v>
      </c>
    </row>
    <row r="13" spans="1:20" ht="13.5" customHeight="1" hidden="1">
      <c r="A13" s="170" t="s">
        <v>31</v>
      </c>
      <c r="B13" s="2"/>
      <c r="C13" s="2"/>
      <c r="D13" s="2"/>
      <c r="E13" s="2"/>
      <c r="F13" s="2"/>
      <c r="G13" s="2"/>
      <c r="H13" s="3">
        <f t="shared" si="0"/>
        <v>130030</v>
      </c>
      <c r="I13" s="3">
        <f>'[5]бюдж'!H16</f>
        <v>14450</v>
      </c>
      <c r="J13" s="3">
        <f>'[5]бюдж'!I16</f>
        <v>14450</v>
      </c>
      <c r="K13" s="3">
        <f>'[5]бюдж'!J16</f>
        <v>14450</v>
      </c>
      <c r="L13" s="3">
        <f>'[5]бюдж'!K16</f>
        <v>14450</v>
      </c>
      <c r="M13" s="3">
        <f>'[5]бюдж'!L16</f>
        <v>14450</v>
      </c>
      <c r="N13" s="3">
        <f>'[5]бюдж'!M16</f>
        <v>14450</v>
      </c>
      <c r="O13" s="3">
        <f>'[5]бюдж'!N16</f>
        <v>14450</v>
      </c>
      <c r="P13" s="3">
        <f>'[5]бюдж'!O16</f>
        <v>14450</v>
      </c>
      <c r="Q13" s="3">
        <f>'[5]бюдж'!P16</f>
        <v>14430</v>
      </c>
      <c r="R13" s="3">
        <f>'[5]бюдж'!Q16</f>
        <v>0</v>
      </c>
      <c r="S13" s="3">
        <f>'[5]бюдж'!R16</f>
        <v>0</v>
      </c>
      <c r="T13" s="3">
        <f>'[5]бюдж'!S16</f>
        <v>0</v>
      </c>
    </row>
    <row r="14" spans="1:20" ht="13.5" customHeight="1" hidden="1">
      <c r="A14" s="170"/>
      <c r="B14" s="2"/>
      <c r="C14" s="2"/>
      <c r="D14" s="2"/>
      <c r="E14" s="2"/>
      <c r="F14" s="2"/>
      <c r="G14" s="2"/>
      <c r="H14" s="3">
        <f t="shared" si="0"/>
        <v>39270</v>
      </c>
      <c r="I14" s="3">
        <f>'[5]бюдж'!H17</f>
        <v>4390</v>
      </c>
      <c r="J14" s="3">
        <f>'[5]бюдж'!I17</f>
        <v>4360</v>
      </c>
      <c r="K14" s="3">
        <f>'[5]бюдж'!J17</f>
        <v>4360</v>
      </c>
      <c r="L14" s="3">
        <f>'[5]бюдж'!K17</f>
        <v>4360</v>
      </c>
      <c r="M14" s="3">
        <f>'[5]бюдж'!L17</f>
        <v>4360</v>
      </c>
      <c r="N14" s="3">
        <f>'[5]бюдж'!M17</f>
        <v>4360</v>
      </c>
      <c r="O14" s="3">
        <f>'[5]бюдж'!N17</f>
        <v>4360</v>
      </c>
      <c r="P14" s="3">
        <f>'[5]бюдж'!O17</f>
        <v>4360</v>
      </c>
      <c r="Q14" s="3">
        <f>'[5]бюдж'!P17</f>
        <v>4360</v>
      </c>
      <c r="R14" s="3">
        <f>'[5]бюдж'!Q17</f>
        <v>0</v>
      </c>
      <c r="S14" s="3">
        <f>'[5]бюдж'!R17</f>
        <v>0</v>
      </c>
      <c r="T14" s="3">
        <f>'[5]бюдж'!S17</f>
        <v>0</v>
      </c>
    </row>
    <row r="15" spans="1:20" ht="35.25" customHeight="1">
      <c r="A15" s="170"/>
      <c r="B15" s="53" t="s">
        <v>112</v>
      </c>
      <c r="C15" s="2" t="s">
        <v>20</v>
      </c>
      <c r="D15" s="2" t="s">
        <v>21</v>
      </c>
      <c r="E15" s="2" t="s">
        <v>150</v>
      </c>
      <c r="F15" s="2" t="s">
        <v>138</v>
      </c>
      <c r="G15" s="2" t="s">
        <v>110</v>
      </c>
      <c r="H15" s="4">
        <f>SUM(H13:H14)</f>
        <v>169300</v>
      </c>
      <c r="I15" s="4">
        <f aca="true" t="shared" si="3" ref="I15:T15">SUM(I13:I14)</f>
        <v>18840</v>
      </c>
      <c r="J15" s="4">
        <f t="shared" si="3"/>
        <v>18810</v>
      </c>
      <c r="K15" s="4">
        <f t="shared" si="3"/>
        <v>18810</v>
      </c>
      <c r="L15" s="4">
        <f t="shared" si="3"/>
        <v>18810</v>
      </c>
      <c r="M15" s="4">
        <f t="shared" si="3"/>
        <v>18810</v>
      </c>
      <c r="N15" s="4">
        <f t="shared" si="3"/>
        <v>18810</v>
      </c>
      <c r="O15" s="4">
        <f t="shared" si="3"/>
        <v>18810</v>
      </c>
      <c r="P15" s="4">
        <f t="shared" si="3"/>
        <v>18810</v>
      </c>
      <c r="Q15" s="4">
        <f t="shared" si="3"/>
        <v>18790</v>
      </c>
      <c r="R15" s="4">
        <f t="shared" si="3"/>
        <v>0</v>
      </c>
      <c r="S15" s="4">
        <f t="shared" si="3"/>
        <v>0</v>
      </c>
      <c r="T15" s="4">
        <f t="shared" si="3"/>
        <v>0</v>
      </c>
    </row>
    <row r="16" spans="1:20" ht="13.5" customHeight="1" hidden="1">
      <c r="A16" s="170" t="s">
        <v>32</v>
      </c>
      <c r="B16" s="2"/>
      <c r="C16" s="2"/>
      <c r="D16" s="2"/>
      <c r="E16" s="2"/>
      <c r="F16" s="2"/>
      <c r="G16" s="2"/>
      <c r="H16" s="3">
        <f t="shared" si="0"/>
        <v>109980</v>
      </c>
      <c r="I16" s="3">
        <f>'[5]бюдж'!H10</f>
        <v>12220</v>
      </c>
      <c r="J16" s="3">
        <f>'[5]бюдж'!I10</f>
        <v>12220</v>
      </c>
      <c r="K16" s="3">
        <f>'[5]бюдж'!J10</f>
        <v>12220</v>
      </c>
      <c r="L16" s="3">
        <f>'[5]бюдж'!K10</f>
        <v>12220</v>
      </c>
      <c r="M16" s="3">
        <f>'[5]бюдж'!L10</f>
        <v>12220</v>
      </c>
      <c r="N16" s="3">
        <f>'[5]бюдж'!M10</f>
        <v>12220</v>
      </c>
      <c r="O16" s="3">
        <f>'[5]бюдж'!N10</f>
        <v>12220</v>
      </c>
      <c r="P16" s="3">
        <f>'[5]бюдж'!O10</f>
        <v>12220</v>
      </c>
      <c r="Q16" s="3">
        <f>'[5]бюдж'!P10</f>
        <v>12220</v>
      </c>
      <c r="R16" s="3">
        <f>'[5]бюдж'!Q10</f>
        <v>0</v>
      </c>
      <c r="S16" s="3">
        <f>'[5]бюдж'!R10</f>
        <v>0</v>
      </c>
      <c r="T16" s="3">
        <f>'[5]бюдж'!S10</f>
        <v>0</v>
      </c>
    </row>
    <row r="17" spans="1:20" ht="13.5" customHeight="1" hidden="1">
      <c r="A17" s="170"/>
      <c r="B17" s="2"/>
      <c r="C17" s="2"/>
      <c r="D17" s="2"/>
      <c r="E17" s="2"/>
      <c r="F17" s="2"/>
      <c r="G17" s="2"/>
      <c r="H17" s="3">
        <f t="shared" si="0"/>
        <v>33220</v>
      </c>
      <c r="I17" s="3">
        <f>'[5]бюдж'!H11</f>
        <v>3700</v>
      </c>
      <c r="J17" s="3">
        <f>'[5]бюдж'!I11</f>
        <v>3690</v>
      </c>
      <c r="K17" s="3">
        <f>'[5]бюдж'!J11</f>
        <v>3690</v>
      </c>
      <c r="L17" s="3">
        <f>'[5]бюдж'!K11</f>
        <v>3690</v>
      </c>
      <c r="M17" s="3">
        <f>'[5]бюдж'!L11</f>
        <v>3690</v>
      </c>
      <c r="N17" s="3">
        <f>'[5]бюдж'!M11</f>
        <v>3690</v>
      </c>
      <c r="O17" s="3">
        <f>'[5]бюдж'!N11</f>
        <v>3690</v>
      </c>
      <c r="P17" s="3">
        <f>'[5]бюдж'!O11</f>
        <v>3690</v>
      </c>
      <c r="Q17" s="3">
        <f>'[5]бюдж'!P11</f>
        <v>3690</v>
      </c>
      <c r="R17" s="3">
        <f>'[5]бюдж'!Q11</f>
        <v>0</v>
      </c>
      <c r="S17" s="3">
        <f>'[5]бюдж'!R11</f>
        <v>0</v>
      </c>
      <c r="T17" s="3">
        <f>'[5]бюдж'!S11</f>
        <v>0</v>
      </c>
    </row>
    <row r="18" spans="1:20" ht="27" customHeight="1">
      <c r="A18" s="170"/>
      <c r="B18" s="53" t="s">
        <v>113</v>
      </c>
      <c r="C18" s="2" t="s">
        <v>20</v>
      </c>
      <c r="D18" s="2" t="s">
        <v>21</v>
      </c>
      <c r="E18" s="2" t="s">
        <v>150</v>
      </c>
      <c r="F18" s="2" t="s">
        <v>138</v>
      </c>
      <c r="G18" s="2" t="s">
        <v>110</v>
      </c>
      <c r="H18" s="4">
        <f>SUM(H16:H17)</f>
        <v>143200</v>
      </c>
      <c r="I18" s="4">
        <f aca="true" t="shared" si="4" ref="I18:T18">SUM(I16:I17)</f>
        <v>15920</v>
      </c>
      <c r="J18" s="4">
        <f t="shared" si="4"/>
        <v>15910</v>
      </c>
      <c r="K18" s="4">
        <f t="shared" si="4"/>
        <v>15910</v>
      </c>
      <c r="L18" s="4">
        <f t="shared" si="4"/>
        <v>15910</v>
      </c>
      <c r="M18" s="4">
        <f t="shared" si="4"/>
        <v>15910</v>
      </c>
      <c r="N18" s="4">
        <f t="shared" si="4"/>
        <v>15910</v>
      </c>
      <c r="O18" s="4">
        <f t="shared" si="4"/>
        <v>15910</v>
      </c>
      <c r="P18" s="4">
        <f t="shared" si="4"/>
        <v>15910</v>
      </c>
      <c r="Q18" s="4">
        <f t="shared" si="4"/>
        <v>15910</v>
      </c>
      <c r="R18" s="4">
        <f t="shared" si="4"/>
        <v>0</v>
      </c>
      <c r="S18" s="4">
        <f t="shared" si="4"/>
        <v>0</v>
      </c>
      <c r="T18" s="4">
        <f t="shared" si="4"/>
        <v>0</v>
      </c>
    </row>
    <row r="19" spans="1:20" ht="12.75" hidden="1">
      <c r="A19" s="171" t="s">
        <v>114</v>
      </c>
      <c r="B19" s="172"/>
      <c r="C19" s="172"/>
      <c r="D19" s="172"/>
      <c r="E19" s="172"/>
      <c r="F19" s="172"/>
      <c r="G19" s="173"/>
      <c r="H19" s="4">
        <f>H16+H13+H10+H7</f>
        <v>640010</v>
      </c>
      <c r="I19" s="4">
        <f aca="true" t="shared" si="5" ref="I19:T21">I16+I13+I10+I7</f>
        <v>71150</v>
      </c>
      <c r="J19" s="4">
        <f t="shared" si="5"/>
        <v>71110</v>
      </c>
      <c r="K19" s="4">
        <f t="shared" si="5"/>
        <v>71110</v>
      </c>
      <c r="L19" s="4">
        <f t="shared" si="5"/>
        <v>71110</v>
      </c>
      <c r="M19" s="4">
        <f t="shared" si="5"/>
        <v>71110</v>
      </c>
      <c r="N19" s="4">
        <f t="shared" si="5"/>
        <v>71110</v>
      </c>
      <c r="O19" s="4">
        <f t="shared" si="5"/>
        <v>71110</v>
      </c>
      <c r="P19" s="4">
        <f t="shared" si="5"/>
        <v>71110</v>
      </c>
      <c r="Q19" s="4">
        <f t="shared" si="5"/>
        <v>71090</v>
      </c>
      <c r="R19" s="4">
        <f t="shared" si="5"/>
        <v>0</v>
      </c>
      <c r="S19" s="4">
        <f t="shared" si="5"/>
        <v>0</v>
      </c>
      <c r="T19" s="4">
        <f t="shared" si="5"/>
        <v>0</v>
      </c>
    </row>
    <row r="20" spans="1:20" ht="12.75" hidden="1">
      <c r="A20" s="171" t="s">
        <v>114</v>
      </c>
      <c r="B20" s="172"/>
      <c r="C20" s="172"/>
      <c r="D20" s="172"/>
      <c r="E20" s="172"/>
      <c r="F20" s="172"/>
      <c r="G20" s="173"/>
      <c r="H20" s="4">
        <f>H17+H14+H11+H8</f>
        <v>193290</v>
      </c>
      <c r="I20" s="4">
        <f t="shared" si="5"/>
        <v>21530</v>
      </c>
      <c r="J20" s="4">
        <f t="shared" si="5"/>
        <v>21470</v>
      </c>
      <c r="K20" s="4">
        <f t="shared" si="5"/>
        <v>21470</v>
      </c>
      <c r="L20" s="4">
        <f t="shared" si="5"/>
        <v>21470</v>
      </c>
      <c r="M20" s="4">
        <f t="shared" si="5"/>
        <v>21470</v>
      </c>
      <c r="N20" s="4">
        <f t="shared" si="5"/>
        <v>21470</v>
      </c>
      <c r="O20" s="4">
        <f t="shared" si="5"/>
        <v>21470</v>
      </c>
      <c r="P20" s="4">
        <f t="shared" si="5"/>
        <v>21470</v>
      </c>
      <c r="Q20" s="4">
        <f t="shared" si="5"/>
        <v>21470</v>
      </c>
      <c r="R20" s="4">
        <f t="shared" si="5"/>
        <v>0</v>
      </c>
      <c r="S20" s="4">
        <f t="shared" si="5"/>
        <v>0</v>
      </c>
      <c r="T20" s="4">
        <f t="shared" si="5"/>
        <v>0</v>
      </c>
    </row>
    <row r="21" spans="1:20" ht="21" customHeight="1">
      <c r="A21" s="174" t="s">
        <v>115</v>
      </c>
      <c r="B21" s="175"/>
      <c r="C21" s="175"/>
      <c r="D21" s="175"/>
      <c r="E21" s="175"/>
      <c r="F21" s="175"/>
      <c r="G21" s="176"/>
      <c r="H21" s="4">
        <f>H18+H15+H12+H9</f>
        <v>833300</v>
      </c>
      <c r="I21" s="4">
        <f t="shared" si="5"/>
        <v>92680</v>
      </c>
      <c r="J21" s="4">
        <f t="shared" si="5"/>
        <v>92580</v>
      </c>
      <c r="K21" s="4">
        <f t="shared" si="5"/>
        <v>92580</v>
      </c>
      <c r="L21" s="4">
        <f t="shared" si="5"/>
        <v>92580</v>
      </c>
      <c r="M21" s="4">
        <f t="shared" si="5"/>
        <v>92580</v>
      </c>
      <c r="N21" s="4">
        <f t="shared" si="5"/>
        <v>92580</v>
      </c>
      <c r="O21" s="4">
        <f t="shared" si="5"/>
        <v>92580</v>
      </c>
      <c r="P21" s="4">
        <f t="shared" si="5"/>
        <v>92580</v>
      </c>
      <c r="Q21" s="4">
        <f t="shared" si="5"/>
        <v>92560</v>
      </c>
      <c r="R21" s="4">
        <f t="shared" si="5"/>
        <v>0</v>
      </c>
      <c r="S21" s="4">
        <f t="shared" si="5"/>
        <v>0</v>
      </c>
      <c r="T21" s="4">
        <f t="shared" si="5"/>
        <v>0</v>
      </c>
    </row>
    <row r="22" spans="1:20" ht="12.75">
      <c r="A22" s="177" t="s">
        <v>93</v>
      </c>
      <c r="B22" s="2" t="s">
        <v>94</v>
      </c>
      <c r="C22" s="2" t="s">
        <v>20</v>
      </c>
      <c r="D22" s="2" t="s">
        <v>21</v>
      </c>
      <c r="E22" s="2" t="s">
        <v>150</v>
      </c>
      <c r="F22" s="2" t="s">
        <v>127</v>
      </c>
      <c r="G22" s="2" t="s">
        <v>24</v>
      </c>
      <c r="H22" s="3">
        <f t="shared" si="0"/>
        <v>102000</v>
      </c>
      <c r="I22" s="3">
        <f>'[5]казен'!H7</f>
        <v>11360</v>
      </c>
      <c r="J22" s="3">
        <f>'[5]казен'!I7</f>
        <v>11330</v>
      </c>
      <c r="K22" s="3">
        <f>'[5]казен'!J7</f>
        <v>11330</v>
      </c>
      <c r="L22" s="3">
        <f>'[5]казен'!K7</f>
        <v>11330</v>
      </c>
      <c r="M22" s="3">
        <f>'[5]казен'!L7</f>
        <v>11330</v>
      </c>
      <c r="N22" s="3">
        <f>'[5]казен'!M7</f>
        <v>11330</v>
      </c>
      <c r="O22" s="3">
        <f>'[5]казен'!N7</f>
        <v>11330</v>
      </c>
      <c r="P22" s="3">
        <f>'[5]казен'!O7</f>
        <v>11330</v>
      </c>
      <c r="Q22" s="3">
        <f>'[5]казен'!P7</f>
        <v>11330</v>
      </c>
      <c r="R22" s="3">
        <f>'[5]казен'!Q7</f>
        <v>0</v>
      </c>
      <c r="S22" s="3">
        <f>'[5]казен'!R7</f>
        <v>0</v>
      </c>
      <c r="T22" s="3">
        <f>'[5]казен'!S7</f>
        <v>0</v>
      </c>
    </row>
    <row r="23" spans="1:20" ht="12.75">
      <c r="A23" s="178"/>
      <c r="B23" s="2" t="s">
        <v>94</v>
      </c>
      <c r="C23" s="2" t="s">
        <v>20</v>
      </c>
      <c r="D23" s="2" t="s">
        <v>21</v>
      </c>
      <c r="E23" s="2" t="s">
        <v>150</v>
      </c>
      <c r="F23" s="2" t="s">
        <v>127</v>
      </c>
      <c r="G23" s="2" t="s">
        <v>25</v>
      </c>
      <c r="H23" s="3">
        <f t="shared" si="0"/>
        <v>30800</v>
      </c>
      <c r="I23" s="3">
        <f>'[5]казен'!H8</f>
        <v>3440</v>
      </c>
      <c r="J23" s="3">
        <f>'[5]казен'!I8</f>
        <v>3420</v>
      </c>
      <c r="K23" s="3">
        <f>'[5]казен'!J8</f>
        <v>3420</v>
      </c>
      <c r="L23" s="3">
        <f>'[5]казен'!K8</f>
        <v>3420</v>
      </c>
      <c r="M23" s="3">
        <f>'[5]казен'!L8</f>
        <v>3420</v>
      </c>
      <c r="N23" s="3">
        <f>'[5]казен'!M8</f>
        <v>3420</v>
      </c>
      <c r="O23" s="3">
        <f>'[5]казен'!N8</f>
        <v>3420</v>
      </c>
      <c r="P23" s="3">
        <f>'[5]казен'!O8</f>
        <v>3420</v>
      </c>
      <c r="Q23" s="3">
        <f>'[5]казен'!P8</f>
        <v>3420</v>
      </c>
      <c r="R23" s="3">
        <f>'[5]казен'!Q8</f>
        <v>0</v>
      </c>
      <c r="S23" s="3">
        <f>'[5]казен'!R8</f>
        <v>0</v>
      </c>
      <c r="T23" s="3">
        <f>'[5]казен'!S8</f>
        <v>0</v>
      </c>
    </row>
    <row r="24" spans="1:20" ht="12.75">
      <c r="A24" s="179"/>
      <c r="B24" s="180" t="s">
        <v>26</v>
      </c>
      <c r="C24" s="181"/>
      <c r="D24" s="181"/>
      <c r="E24" s="182"/>
      <c r="F24" s="5"/>
      <c r="G24" s="2"/>
      <c r="H24" s="4">
        <f>SUM(H22:H23)</f>
        <v>132800</v>
      </c>
      <c r="I24" s="4">
        <f aca="true" t="shared" si="6" ref="I24:T24">SUM(I22:I23)</f>
        <v>14800</v>
      </c>
      <c r="J24" s="4">
        <f t="shared" si="6"/>
        <v>14750</v>
      </c>
      <c r="K24" s="4">
        <f t="shared" si="6"/>
        <v>14750</v>
      </c>
      <c r="L24" s="4">
        <f t="shared" si="6"/>
        <v>14750</v>
      </c>
      <c r="M24" s="4">
        <f t="shared" si="6"/>
        <v>14750</v>
      </c>
      <c r="N24" s="4">
        <f t="shared" si="6"/>
        <v>14750</v>
      </c>
      <c r="O24" s="4">
        <f t="shared" si="6"/>
        <v>14750</v>
      </c>
      <c r="P24" s="4">
        <f t="shared" si="6"/>
        <v>14750</v>
      </c>
      <c r="Q24" s="4">
        <f t="shared" si="6"/>
        <v>14750</v>
      </c>
      <c r="R24" s="4">
        <f t="shared" si="6"/>
        <v>0</v>
      </c>
      <c r="S24" s="4">
        <f t="shared" si="6"/>
        <v>0</v>
      </c>
      <c r="T24" s="4">
        <f t="shared" si="6"/>
        <v>0</v>
      </c>
    </row>
    <row r="25" spans="1:20" ht="12.75">
      <c r="A25" s="170" t="s">
        <v>88</v>
      </c>
      <c r="B25" s="2" t="s">
        <v>89</v>
      </c>
      <c r="C25" s="2" t="s">
        <v>20</v>
      </c>
      <c r="D25" s="2" t="s">
        <v>21</v>
      </c>
      <c r="E25" s="2" t="s">
        <v>150</v>
      </c>
      <c r="F25" s="2" t="s">
        <v>127</v>
      </c>
      <c r="G25" s="2" t="s">
        <v>24</v>
      </c>
      <c r="H25" s="3">
        <f t="shared" si="0"/>
        <v>85000</v>
      </c>
      <c r="I25" s="3">
        <f>'[5]казен'!H10</f>
        <v>9480</v>
      </c>
      <c r="J25" s="3">
        <f>'[5]казен'!I10</f>
        <v>9440</v>
      </c>
      <c r="K25" s="3">
        <f>'[5]казен'!J10</f>
        <v>9440</v>
      </c>
      <c r="L25" s="3">
        <f>'[5]казен'!K10</f>
        <v>9440</v>
      </c>
      <c r="M25" s="3">
        <f>'[5]казен'!L10</f>
        <v>9440</v>
      </c>
      <c r="N25" s="3">
        <f>'[5]казен'!M10</f>
        <v>9440</v>
      </c>
      <c r="O25" s="3">
        <f>'[5]казен'!N10</f>
        <v>9440</v>
      </c>
      <c r="P25" s="3">
        <f>'[5]казен'!O10</f>
        <v>9440</v>
      </c>
      <c r="Q25" s="3">
        <f>'[5]казен'!P10</f>
        <v>9440</v>
      </c>
      <c r="R25" s="3">
        <f>'[5]казен'!Q10</f>
        <v>0</v>
      </c>
      <c r="S25" s="3">
        <f>'[5]казен'!R10</f>
        <v>0</v>
      </c>
      <c r="T25" s="3">
        <f>'[5]казен'!S10</f>
        <v>0</v>
      </c>
    </row>
    <row r="26" spans="1:20" ht="12.75">
      <c r="A26" s="170"/>
      <c r="B26" s="2" t="s">
        <v>89</v>
      </c>
      <c r="C26" s="2" t="s">
        <v>20</v>
      </c>
      <c r="D26" s="2" t="s">
        <v>21</v>
      </c>
      <c r="E26" s="2" t="s">
        <v>150</v>
      </c>
      <c r="F26" s="2" t="s">
        <v>127</v>
      </c>
      <c r="G26" s="2" t="s">
        <v>25</v>
      </c>
      <c r="H26" s="3">
        <f t="shared" si="0"/>
        <v>25700</v>
      </c>
      <c r="I26" s="3">
        <f>'[5]казен'!H11</f>
        <v>2900</v>
      </c>
      <c r="J26" s="3">
        <f>'[5]казен'!I11</f>
        <v>2850</v>
      </c>
      <c r="K26" s="3">
        <f>'[5]казен'!J11</f>
        <v>2850</v>
      </c>
      <c r="L26" s="3">
        <f>'[5]казен'!K11</f>
        <v>2850</v>
      </c>
      <c r="M26" s="3">
        <f>'[5]казен'!L11</f>
        <v>2850</v>
      </c>
      <c r="N26" s="3">
        <f>'[5]казен'!M11</f>
        <v>2850</v>
      </c>
      <c r="O26" s="3">
        <f>'[5]казен'!N11</f>
        <v>2850</v>
      </c>
      <c r="P26" s="3">
        <f>'[5]казен'!O11</f>
        <v>2850</v>
      </c>
      <c r="Q26" s="3">
        <f>'[5]казен'!P11</f>
        <v>2850</v>
      </c>
      <c r="R26" s="3">
        <f>'[5]казен'!Q11</f>
        <v>0</v>
      </c>
      <c r="S26" s="3">
        <f>'[5]казен'!R11</f>
        <v>0</v>
      </c>
      <c r="T26" s="3">
        <f>'[5]казен'!S11</f>
        <v>0</v>
      </c>
    </row>
    <row r="27" spans="1:20" ht="12.75">
      <c r="A27" s="170"/>
      <c r="B27" s="180" t="s">
        <v>26</v>
      </c>
      <c r="C27" s="181"/>
      <c r="D27" s="181"/>
      <c r="E27" s="182"/>
      <c r="F27" s="5"/>
      <c r="G27" s="2"/>
      <c r="H27" s="4">
        <f>SUM(H25:H26)</f>
        <v>110700</v>
      </c>
      <c r="I27" s="4">
        <f aca="true" t="shared" si="7" ref="I27:T27">SUM(I25:I26)</f>
        <v>12380</v>
      </c>
      <c r="J27" s="4">
        <f t="shared" si="7"/>
        <v>12290</v>
      </c>
      <c r="K27" s="4">
        <f t="shared" si="7"/>
        <v>12290</v>
      </c>
      <c r="L27" s="4">
        <f t="shared" si="7"/>
        <v>12290</v>
      </c>
      <c r="M27" s="4">
        <f t="shared" si="7"/>
        <v>12290</v>
      </c>
      <c r="N27" s="4">
        <f t="shared" si="7"/>
        <v>12290</v>
      </c>
      <c r="O27" s="4">
        <f t="shared" si="7"/>
        <v>12290</v>
      </c>
      <c r="P27" s="4">
        <f t="shared" si="7"/>
        <v>12290</v>
      </c>
      <c r="Q27" s="4">
        <f t="shared" si="7"/>
        <v>12290</v>
      </c>
      <c r="R27" s="4">
        <f t="shared" si="7"/>
        <v>0</v>
      </c>
      <c r="S27" s="4">
        <f t="shared" si="7"/>
        <v>0</v>
      </c>
      <c r="T27" s="4">
        <f t="shared" si="7"/>
        <v>0</v>
      </c>
    </row>
    <row r="28" spans="1:20" ht="12.75">
      <c r="A28" s="170" t="s">
        <v>85</v>
      </c>
      <c r="B28" s="2" t="s">
        <v>86</v>
      </c>
      <c r="C28" s="2" t="s">
        <v>20</v>
      </c>
      <c r="D28" s="2" t="s">
        <v>21</v>
      </c>
      <c r="E28" s="2" t="s">
        <v>150</v>
      </c>
      <c r="F28" s="2" t="s">
        <v>127</v>
      </c>
      <c r="G28" s="2" t="s">
        <v>24</v>
      </c>
      <c r="H28" s="3">
        <f t="shared" si="0"/>
        <v>108000</v>
      </c>
      <c r="I28" s="3">
        <f>'[5]казен'!H13</f>
        <v>12000</v>
      </c>
      <c r="J28" s="3">
        <f>'[5]казен'!I13</f>
        <v>12000</v>
      </c>
      <c r="K28" s="3">
        <f>'[5]казен'!J13</f>
        <v>12000</v>
      </c>
      <c r="L28" s="3">
        <f>'[5]казен'!K13</f>
        <v>12000</v>
      </c>
      <c r="M28" s="3">
        <f>'[5]казен'!L13</f>
        <v>12000</v>
      </c>
      <c r="N28" s="3">
        <f>'[5]казен'!M13</f>
        <v>12000</v>
      </c>
      <c r="O28" s="3">
        <f>'[5]казен'!N13</f>
        <v>12000</v>
      </c>
      <c r="P28" s="3">
        <f>'[5]казен'!O13</f>
        <v>12000</v>
      </c>
      <c r="Q28" s="3">
        <f>'[5]казен'!P13</f>
        <v>12000</v>
      </c>
      <c r="R28" s="3">
        <f>'[5]казен'!Q13</f>
        <v>0</v>
      </c>
      <c r="S28" s="3">
        <f>'[5]казен'!R13</f>
        <v>0</v>
      </c>
      <c r="T28" s="3">
        <f>'[5]казен'!S13</f>
        <v>0</v>
      </c>
    </row>
    <row r="29" spans="1:20" ht="12.75">
      <c r="A29" s="170"/>
      <c r="B29" s="2" t="s">
        <v>86</v>
      </c>
      <c r="C29" s="2" t="s">
        <v>20</v>
      </c>
      <c r="D29" s="2" t="s">
        <v>21</v>
      </c>
      <c r="E29" s="2" t="s">
        <v>150</v>
      </c>
      <c r="F29" s="2" t="s">
        <v>127</v>
      </c>
      <c r="G29" s="2" t="s">
        <v>25</v>
      </c>
      <c r="H29" s="3">
        <f t="shared" si="0"/>
        <v>32600</v>
      </c>
      <c r="I29" s="3">
        <f>'[5]казен'!H14</f>
        <v>3640</v>
      </c>
      <c r="J29" s="3">
        <f>'[5]казен'!I14</f>
        <v>3620</v>
      </c>
      <c r="K29" s="3">
        <f>'[5]казен'!J14</f>
        <v>3620</v>
      </c>
      <c r="L29" s="3">
        <f>'[5]казен'!K14</f>
        <v>3620</v>
      </c>
      <c r="M29" s="3">
        <f>'[5]казен'!L14</f>
        <v>3620</v>
      </c>
      <c r="N29" s="3">
        <f>'[5]казен'!M14</f>
        <v>3620</v>
      </c>
      <c r="O29" s="3">
        <f>'[5]казен'!N14</f>
        <v>3620</v>
      </c>
      <c r="P29" s="3">
        <f>'[5]казен'!O14</f>
        <v>3620</v>
      </c>
      <c r="Q29" s="3">
        <f>'[5]казен'!P14</f>
        <v>3620</v>
      </c>
      <c r="R29" s="3">
        <f>'[5]казен'!Q14</f>
        <v>0</v>
      </c>
      <c r="S29" s="3">
        <f>'[5]казен'!R14</f>
        <v>0</v>
      </c>
      <c r="T29" s="3">
        <f>'[5]казен'!S14</f>
        <v>0</v>
      </c>
    </row>
    <row r="30" spans="1:20" ht="12.75">
      <c r="A30" s="170"/>
      <c r="B30" s="180" t="s">
        <v>26</v>
      </c>
      <c r="C30" s="181"/>
      <c r="D30" s="181"/>
      <c r="E30" s="182"/>
      <c r="F30" s="5"/>
      <c r="G30" s="2"/>
      <c r="H30" s="4">
        <f>SUM(H28:H29)</f>
        <v>140600</v>
      </c>
      <c r="I30" s="4">
        <f aca="true" t="shared" si="8" ref="I30:T30">SUM(I28:I29)</f>
        <v>15640</v>
      </c>
      <c r="J30" s="4">
        <f t="shared" si="8"/>
        <v>15620</v>
      </c>
      <c r="K30" s="4">
        <f t="shared" si="8"/>
        <v>15620</v>
      </c>
      <c r="L30" s="4">
        <f t="shared" si="8"/>
        <v>15620</v>
      </c>
      <c r="M30" s="4">
        <f t="shared" si="8"/>
        <v>15620</v>
      </c>
      <c r="N30" s="4">
        <f t="shared" si="8"/>
        <v>15620</v>
      </c>
      <c r="O30" s="4">
        <f t="shared" si="8"/>
        <v>15620</v>
      </c>
      <c r="P30" s="4">
        <f t="shared" si="8"/>
        <v>15620</v>
      </c>
      <c r="Q30" s="4">
        <f t="shared" si="8"/>
        <v>15620</v>
      </c>
      <c r="R30" s="4">
        <f t="shared" si="8"/>
        <v>0</v>
      </c>
      <c r="S30" s="4">
        <f t="shared" si="8"/>
        <v>0</v>
      </c>
      <c r="T30" s="4">
        <f t="shared" si="8"/>
        <v>0</v>
      </c>
    </row>
    <row r="31" spans="1:20" ht="12.75">
      <c r="A31" s="170" t="s">
        <v>27</v>
      </c>
      <c r="B31" s="2" t="s">
        <v>28</v>
      </c>
      <c r="C31" s="2" t="s">
        <v>20</v>
      </c>
      <c r="D31" s="2" t="s">
        <v>21</v>
      </c>
      <c r="E31" s="2" t="s">
        <v>150</v>
      </c>
      <c r="F31" s="2" t="s">
        <v>127</v>
      </c>
      <c r="G31" s="2" t="s">
        <v>24</v>
      </c>
      <c r="H31" s="3">
        <f t="shared" si="0"/>
        <v>114000</v>
      </c>
      <c r="I31" s="3">
        <f>'[5]казен'!H16</f>
        <v>12670</v>
      </c>
      <c r="J31" s="3">
        <f>'[5]казен'!I16</f>
        <v>12670</v>
      </c>
      <c r="K31" s="3">
        <f>'[5]казен'!J16</f>
        <v>12670</v>
      </c>
      <c r="L31" s="3">
        <f>'[5]казен'!K16</f>
        <v>12670</v>
      </c>
      <c r="M31" s="3">
        <f>'[5]казен'!L16</f>
        <v>12670</v>
      </c>
      <c r="N31" s="3">
        <f>'[5]казен'!M16</f>
        <v>12670</v>
      </c>
      <c r="O31" s="3">
        <f>'[5]казен'!N16</f>
        <v>12670</v>
      </c>
      <c r="P31" s="3">
        <f>'[5]казен'!O16</f>
        <v>12670</v>
      </c>
      <c r="Q31" s="3">
        <f>'[5]казен'!P16</f>
        <v>12640</v>
      </c>
      <c r="R31" s="3">
        <f>'[5]казен'!Q16</f>
        <v>0</v>
      </c>
      <c r="S31" s="3">
        <f>'[5]казен'!R16</f>
        <v>0</v>
      </c>
      <c r="T31" s="3">
        <f>'[5]казен'!S16</f>
        <v>0</v>
      </c>
    </row>
    <row r="32" spans="1:20" ht="12.75">
      <c r="A32" s="170"/>
      <c r="B32" s="2" t="s">
        <v>28</v>
      </c>
      <c r="C32" s="2" t="s">
        <v>20</v>
      </c>
      <c r="D32" s="2" t="s">
        <v>21</v>
      </c>
      <c r="E32" s="2" t="s">
        <v>150</v>
      </c>
      <c r="F32" s="2" t="s">
        <v>127</v>
      </c>
      <c r="G32" s="2" t="s">
        <v>25</v>
      </c>
      <c r="H32" s="3">
        <f t="shared" si="0"/>
        <v>34400</v>
      </c>
      <c r="I32" s="3">
        <f>'[5]казен'!H17</f>
        <v>3840</v>
      </c>
      <c r="J32" s="3">
        <f>'[5]казен'!I17</f>
        <v>3820</v>
      </c>
      <c r="K32" s="3">
        <f>'[5]казен'!J17</f>
        <v>3820</v>
      </c>
      <c r="L32" s="3">
        <f>'[5]казен'!K17</f>
        <v>3820</v>
      </c>
      <c r="M32" s="3">
        <f>'[5]казен'!L17</f>
        <v>3820</v>
      </c>
      <c r="N32" s="3">
        <f>'[5]казен'!M17</f>
        <v>3820</v>
      </c>
      <c r="O32" s="3">
        <f>'[5]казен'!N17</f>
        <v>3820</v>
      </c>
      <c r="P32" s="3">
        <f>'[5]казен'!O17</f>
        <v>3820</v>
      </c>
      <c r="Q32" s="3">
        <f>'[5]казен'!P17</f>
        <v>3820</v>
      </c>
      <c r="R32" s="3">
        <f>'[5]казен'!Q17</f>
        <v>0</v>
      </c>
      <c r="S32" s="3">
        <f>'[5]казен'!R17</f>
        <v>0</v>
      </c>
      <c r="T32" s="3">
        <f>'[5]казен'!S17</f>
        <v>0</v>
      </c>
    </row>
    <row r="33" spans="1:20" ht="12.75">
      <c r="A33" s="170"/>
      <c r="B33" s="180" t="s">
        <v>26</v>
      </c>
      <c r="C33" s="181"/>
      <c r="D33" s="181"/>
      <c r="E33" s="182"/>
      <c r="F33" s="5"/>
      <c r="G33" s="2"/>
      <c r="H33" s="4">
        <f>SUM(H31:H32)</f>
        <v>148400</v>
      </c>
      <c r="I33" s="4">
        <f aca="true" t="shared" si="9" ref="I33:T33">SUM(I31:I32)</f>
        <v>16510</v>
      </c>
      <c r="J33" s="4">
        <f t="shared" si="9"/>
        <v>16490</v>
      </c>
      <c r="K33" s="4">
        <f t="shared" si="9"/>
        <v>16490</v>
      </c>
      <c r="L33" s="4">
        <f t="shared" si="9"/>
        <v>16490</v>
      </c>
      <c r="M33" s="4">
        <f t="shared" si="9"/>
        <v>16490</v>
      </c>
      <c r="N33" s="4">
        <f t="shared" si="9"/>
        <v>16490</v>
      </c>
      <c r="O33" s="4">
        <f t="shared" si="9"/>
        <v>16490</v>
      </c>
      <c r="P33" s="4">
        <f t="shared" si="9"/>
        <v>16490</v>
      </c>
      <c r="Q33" s="4">
        <f t="shared" si="9"/>
        <v>16460</v>
      </c>
      <c r="R33" s="4">
        <f t="shared" si="9"/>
        <v>0</v>
      </c>
      <c r="S33" s="4">
        <f t="shared" si="9"/>
        <v>0</v>
      </c>
      <c r="T33" s="4">
        <f t="shared" si="9"/>
        <v>0</v>
      </c>
    </row>
    <row r="34" spans="1:20" ht="12.75">
      <c r="A34" s="170" t="s">
        <v>96</v>
      </c>
      <c r="B34" s="2" t="s">
        <v>97</v>
      </c>
      <c r="C34" s="2" t="s">
        <v>20</v>
      </c>
      <c r="D34" s="2" t="s">
        <v>21</v>
      </c>
      <c r="E34" s="2" t="s">
        <v>150</v>
      </c>
      <c r="F34" s="2" t="s">
        <v>127</v>
      </c>
      <c r="G34" s="2" t="s">
        <v>24</v>
      </c>
      <c r="H34" s="3">
        <f t="shared" si="0"/>
        <v>123000</v>
      </c>
      <c r="I34" s="3">
        <f>'[5]казен'!H28</f>
        <v>13670</v>
      </c>
      <c r="J34" s="3">
        <f>'[5]казен'!I28</f>
        <v>13670</v>
      </c>
      <c r="K34" s="3">
        <f>'[5]казен'!J28</f>
        <v>13670</v>
      </c>
      <c r="L34" s="3">
        <f>'[5]казен'!K28</f>
        <v>13670</v>
      </c>
      <c r="M34" s="3">
        <f>'[5]казен'!L28</f>
        <v>13670</v>
      </c>
      <c r="N34" s="3">
        <f>'[5]казен'!M28</f>
        <v>13670</v>
      </c>
      <c r="O34" s="3">
        <f>'[5]казен'!N28</f>
        <v>13670</v>
      </c>
      <c r="P34" s="3">
        <f>'[5]казен'!O28</f>
        <v>13670</v>
      </c>
      <c r="Q34" s="3">
        <f>'[5]казен'!P28</f>
        <v>13640</v>
      </c>
      <c r="R34" s="3">
        <f>'[5]казен'!Q28</f>
        <v>0</v>
      </c>
      <c r="S34" s="3">
        <f>'[5]казен'!R28</f>
        <v>0</v>
      </c>
      <c r="T34" s="3">
        <f>'[5]казен'!S28</f>
        <v>0</v>
      </c>
    </row>
    <row r="35" spans="1:20" ht="12.75">
      <c r="A35" s="170"/>
      <c r="B35" s="2" t="s">
        <v>97</v>
      </c>
      <c r="C35" s="2" t="s">
        <v>20</v>
      </c>
      <c r="D35" s="2" t="s">
        <v>21</v>
      </c>
      <c r="E35" s="2" t="s">
        <v>150</v>
      </c>
      <c r="F35" s="2" t="s">
        <v>127</v>
      </c>
      <c r="G35" s="2" t="s">
        <v>25</v>
      </c>
      <c r="H35" s="3">
        <f t="shared" si="0"/>
        <v>37200</v>
      </c>
      <c r="I35" s="3">
        <f>'[5]казен'!H29</f>
        <v>4160</v>
      </c>
      <c r="J35" s="3">
        <f>'[5]казен'!I29</f>
        <v>4130</v>
      </c>
      <c r="K35" s="3">
        <f>'[5]казен'!J29</f>
        <v>4130</v>
      </c>
      <c r="L35" s="3">
        <f>'[5]казен'!K29</f>
        <v>4130</v>
      </c>
      <c r="M35" s="3">
        <f>'[5]казен'!L29</f>
        <v>4130</v>
      </c>
      <c r="N35" s="3">
        <f>'[5]казен'!M29</f>
        <v>4130</v>
      </c>
      <c r="O35" s="3">
        <f>'[5]казен'!N29</f>
        <v>4130</v>
      </c>
      <c r="P35" s="3">
        <f>'[5]казен'!O29</f>
        <v>4130</v>
      </c>
      <c r="Q35" s="3">
        <f>'[5]казен'!P29</f>
        <v>4130</v>
      </c>
      <c r="R35" s="3">
        <f>'[5]казен'!Q29</f>
        <v>0</v>
      </c>
      <c r="S35" s="3">
        <f>'[5]казен'!R29</f>
        <v>0</v>
      </c>
      <c r="T35" s="3">
        <f>'[5]казен'!S29</f>
        <v>0</v>
      </c>
    </row>
    <row r="36" spans="1:20" ht="12.75">
      <c r="A36" s="170"/>
      <c r="B36" s="180" t="s">
        <v>26</v>
      </c>
      <c r="C36" s="181"/>
      <c r="D36" s="181"/>
      <c r="E36" s="182"/>
      <c r="F36" s="5"/>
      <c r="G36" s="2"/>
      <c r="H36" s="4">
        <f>SUM(H34:H35)</f>
        <v>160200</v>
      </c>
      <c r="I36" s="4">
        <f aca="true" t="shared" si="10" ref="I36:T36">SUM(I34:I35)</f>
        <v>17830</v>
      </c>
      <c r="J36" s="4">
        <f t="shared" si="10"/>
        <v>17800</v>
      </c>
      <c r="K36" s="4">
        <f t="shared" si="10"/>
        <v>17800</v>
      </c>
      <c r="L36" s="4">
        <f t="shared" si="10"/>
        <v>17800</v>
      </c>
      <c r="M36" s="4">
        <f t="shared" si="10"/>
        <v>17800</v>
      </c>
      <c r="N36" s="4">
        <f t="shared" si="10"/>
        <v>17800</v>
      </c>
      <c r="O36" s="4">
        <f t="shared" si="10"/>
        <v>17800</v>
      </c>
      <c r="P36" s="4">
        <f t="shared" si="10"/>
        <v>17800</v>
      </c>
      <c r="Q36" s="4">
        <f t="shared" si="10"/>
        <v>17770</v>
      </c>
      <c r="R36" s="4">
        <f t="shared" si="10"/>
        <v>0</v>
      </c>
      <c r="S36" s="4">
        <f t="shared" si="10"/>
        <v>0</v>
      </c>
      <c r="T36" s="4">
        <f t="shared" si="10"/>
        <v>0</v>
      </c>
    </row>
    <row r="37" spans="1:20" ht="12.75">
      <c r="A37" s="170" t="s">
        <v>30</v>
      </c>
      <c r="B37" s="2" t="s">
        <v>87</v>
      </c>
      <c r="C37" s="2" t="s">
        <v>20</v>
      </c>
      <c r="D37" s="2" t="s">
        <v>21</v>
      </c>
      <c r="E37" s="2" t="s">
        <v>150</v>
      </c>
      <c r="F37" s="2" t="s">
        <v>127</v>
      </c>
      <c r="G37" s="2" t="s">
        <v>24</v>
      </c>
      <c r="H37" s="3">
        <f t="shared" si="0"/>
        <v>102000</v>
      </c>
      <c r="I37" s="3">
        <f>'[5]казен'!H19</f>
        <v>11360</v>
      </c>
      <c r="J37" s="3">
        <f>'[5]казен'!I19</f>
        <v>11330</v>
      </c>
      <c r="K37" s="3">
        <f>'[5]казен'!J19</f>
        <v>11330</v>
      </c>
      <c r="L37" s="3">
        <f>'[5]казен'!K19</f>
        <v>11330</v>
      </c>
      <c r="M37" s="3">
        <f>'[5]казен'!L19</f>
        <v>11330</v>
      </c>
      <c r="N37" s="3">
        <f>'[5]казен'!M19</f>
        <v>11330</v>
      </c>
      <c r="O37" s="3">
        <f>'[5]казен'!N19</f>
        <v>11330</v>
      </c>
      <c r="P37" s="3">
        <f>'[5]казен'!O19</f>
        <v>11330</v>
      </c>
      <c r="Q37" s="3">
        <f>'[5]казен'!P19</f>
        <v>11330</v>
      </c>
      <c r="R37" s="3">
        <f>'[5]казен'!Q19</f>
        <v>0</v>
      </c>
      <c r="S37" s="3">
        <f>'[5]казен'!R19</f>
        <v>0</v>
      </c>
      <c r="T37" s="3">
        <f>'[5]казен'!S19</f>
        <v>0</v>
      </c>
    </row>
    <row r="38" spans="1:20" ht="12.75">
      <c r="A38" s="170"/>
      <c r="B38" s="2" t="s">
        <v>87</v>
      </c>
      <c r="C38" s="2" t="s">
        <v>20</v>
      </c>
      <c r="D38" s="2" t="s">
        <v>21</v>
      </c>
      <c r="E38" s="2" t="s">
        <v>150</v>
      </c>
      <c r="F38" s="2" t="s">
        <v>127</v>
      </c>
      <c r="G38" s="2" t="s">
        <v>25</v>
      </c>
      <c r="H38" s="3">
        <f t="shared" si="0"/>
        <v>30800</v>
      </c>
      <c r="I38" s="3">
        <f>'[5]казен'!H20</f>
        <v>3440</v>
      </c>
      <c r="J38" s="3">
        <f>'[5]казен'!I20</f>
        <v>3420</v>
      </c>
      <c r="K38" s="3">
        <f>'[5]казен'!J20</f>
        <v>3420</v>
      </c>
      <c r="L38" s="3">
        <f>'[5]казен'!K20</f>
        <v>3420</v>
      </c>
      <c r="M38" s="3">
        <f>'[5]казен'!L20</f>
        <v>3420</v>
      </c>
      <c r="N38" s="3">
        <f>'[5]казен'!M20</f>
        <v>3420</v>
      </c>
      <c r="O38" s="3">
        <f>'[5]казен'!N20</f>
        <v>3420</v>
      </c>
      <c r="P38" s="3">
        <f>'[5]казен'!O20</f>
        <v>3420</v>
      </c>
      <c r="Q38" s="3">
        <f>'[5]казен'!P20</f>
        <v>3420</v>
      </c>
      <c r="R38" s="3">
        <f>'[5]казен'!Q20</f>
        <v>0</v>
      </c>
      <c r="S38" s="3">
        <f>'[5]казен'!R20</f>
        <v>0</v>
      </c>
      <c r="T38" s="3">
        <f>'[5]казен'!S20</f>
        <v>0</v>
      </c>
    </row>
    <row r="39" spans="1:20" ht="12.75">
      <c r="A39" s="170"/>
      <c r="B39" s="180" t="s">
        <v>26</v>
      </c>
      <c r="C39" s="181"/>
      <c r="D39" s="181"/>
      <c r="E39" s="182"/>
      <c r="F39" s="5"/>
      <c r="G39" s="2"/>
      <c r="H39" s="4">
        <f>SUM(H37:H38)</f>
        <v>132800</v>
      </c>
      <c r="I39" s="4">
        <f aca="true" t="shared" si="11" ref="I39:T39">SUM(I37:I38)</f>
        <v>14800</v>
      </c>
      <c r="J39" s="4">
        <f t="shared" si="11"/>
        <v>14750</v>
      </c>
      <c r="K39" s="4">
        <f t="shared" si="11"/>
        <v>14750</v>
      </c>
      <c r="L39" s="4">
        <f t="shared" si="11"/>
        <v>14750</v>
      </c>
      <c r="M39" s="4">
        <f t="shared" si="11"/>
        <v>14750</v>
      </c>
      <c r="N39" s="4">
        <f t="shared" si="11"/>
        <v>14750</v>
      </c>
      <c r="O39" s="4">
        <f t="shared" si="11"/>
        <v>14750</v>
      </c>
      <c r="P39" s="4">
        <f t="shared" si="11"/>
        <v>14750</v>
      </c>
      <c r="Q39" s="4">
        <f t="shared" si="11"/>
        <v>14750</v>
      </c>
      <c r="R39" s="4">
        <f t="shared" si="11"/>
        <v>0</v>
      </c>
      <c r="S39" s="4">
        <f t="shared" si="11"/>
        <v>0</v>
      </c>
      <c r="T39" s="4">
        <f t="shared" si="11"/>
        <v>0</v>
      </c>
    </row>
    <row r="40" spans="1:21" ht="12.75">
      <c r="A40" s="170" t="s">
        <v>33</v>
      </c>
      <c r="B40" s="2" t="s">
        <v>90</v>
      </c>
      <c r="C40" s="2" t="s">
        <v>20</v>
      </c>
      <c r="D40" s="2" t="s">
        <v>21</v>
      </c>
      <c r="E40" s="2" t="s">
        <v>150</v>
      </c>
      <c r="F40" s="2" t="s">
        <v>127</v>
      </c>
      <c r="G40" s="2" t="s">
        <v>24</v>
      </c>
      <c r="H40" s="3">
        <f t="shared" si="0"/>
        <v>110000</v>
      </c>
      <c r="I40" s="3">
        <f>'[5]казен'!H22</f>
        <v>12240</v>
      </c>
      <c r="J40" s="3">
        <f>'[5]казен'!I22</f>
        <v>12220</v>
      </c>
      <c r="K40" s="3">
        <f>'[5]казен'!J22</f>
        <v>12220</v>
      </c>
      <c r="L40" s="3">
        <f>'[5]казен'!K22</f>
        <v>12220</v>
      </c>
      <c r="M40" s="3">
        <f>'[5]казен'!L22</f>
        <v>12220</v>
      </c>
      <c r="N40" s="3">
        <f>'[5]казен'!M22</f>
        <v>12220</v>
      </c>
      <c r="O40" s="3">
        <f>'[5]казен'!N22</f>
        <v>12220</v>
      </c>
      <c r="P40" s="3">
        <f>'[5]казен'!O22</f>
        <v>12220</v>
      </c>
      <c r="Q40" s="3">
        <f>'[5]казен'!P22</f>
        <v>12220</v>
      </c>
      <c r="R40" s="3">
        <f>'[5]казен'!Q22</f>
        <v>0</v>
      </c>
      <c r="S40" s="3">
        <f>'[5]казен'!R22</f>
        <v>0</v>
      </c>
      <c r="T40" s="3">
        <f>'[5]казен'!S22</f>
        <v>0</v>
      </c>
      <c r="U40" s="46"/>
    </row>
    <row r="41" spans="1:20" ht="12.75">
      <c r="A41" s="170"/>
      <c r="B41" s="2" t="s">
        <v>90</v>
      </c>
      <c r="C41" s="2" t="s">
        <v>20</v>
      </c>
      <c r="D41" s="2" t="s">
        <v>21</v>
      </c>
      <c r="E41" s="2" t="s">
        <v>150</v>
      </c>
      <c r="F41" s="2" t="s">
        <v>127</v>
      </c>
      <c r="G41" s="2" t="s">
        <v>25</v>
      </c>
      <c r="H41" s="3">
        <f t="shared" si="0"/>
        <v>33200</v>
      </c>
      <c r="I41" s="3">
        <f>'[5]казен'!H23</f>
        <v>3690</v>
      </c>
      <c r="J41" s="3">
        <f>'[5]казен'!I23</f>
        <v>3690</v>
      </c>
      <c r="K41" s="3">
        <f>'[5]казен'!J23</f>
        <v>3690</v>
      </c>
      <c r="L41" s="3">
        <f>'[5]казен'!K23</f>
        <v>3690</v>
      </c>
      <c r="M41" s="3">
        <f>'[5]казен'!L23</f>
        <v>3690</v>
      </c>
      <c r="N41" s="3">
        <f>'[5]казен'!M23</f>
        <v>3690</v>
      </c>
      <c r="O41" s="3">
        <f>'[5]казен'!N23</f>
        <v>3690</v>
      </c>
      <c r="P41" s="3">
        <f>'[5]казен'!O23</f>
        <v>3690</v>
      </c>
      <c r="Q41" s="3">
        <f>'[5]казен'!P23</f>
        <v>3680</v>
      </c>
      <c r="R41" s="3">
        <f>'[5]казен'!Q23</f>
        <v>0</v>
      </c>
      <c r="S41" s="3">
        <f>'[5]казен'!R23</f>
        <v>0</v>
      </c>
      <c r="T41" s="3">
        <f>'[5]казен'!S23</f>
        <v>0</v>
      </c>
    </row>
    <row r="42" spans="1:20" ht="12.75">
      <c r="A42" s="170"/>
      <c r="B42" s="180" t="s">
        <v>26</v>
      </c>
      <c r="C42" s="181"/>
      <c r="D42" s="181"/>
      <c r="E42" s="182"/>
      <c r="F42" s="5"/>
      <c r="G42" s="2"/>
      <c r="H42" s="4">
        <f>SUM(H40:H41)</f>
        <v>143200</v>
      </c>
      <c r="I42" s="4">
        <f aca="true" t="shared" si="12" ref="I42:T42">SUM(I40:I41)</f>
        <v>15930</v>
      </c>
      <c r="J42" s="4">
        <f t="shared" si="12"/>
        <v>15910</v>
      </c>
      <c r="K42" s="4">
        <f t="shared" si="12"/>
        <v>15910</v>
      </c>
      <c r="L42" s="4">
        <f t="shared" si="12"/>
        <v>15910</v>
      </c>
      <c r="M42" s="4">
        <f t="shared" si="12"/>
        <v>15910</v>
      </c>
      <c r="N42" s="4">
        <f t="shared" si="12"/>
        <v>15910</v>
      </c>
      <c r="O42" s="4">
        <f t="shared" si="12"/>
        <v>15910</v>
      </c>
      <c r="P42" s="4">
        <f t="shared" si="12"/>
        <v>15910</v>
      </c>
      <c r="Q42" s="4">
        <f t="shared" si="12"/>
        <v>15900</v>
      </c>
      <c r="R42" s="4">
        <f t="shared" si="12"/>
        <v>0</v>
      </c>
      <c r="S42" s="4">
        <f t="shared" si="12"/>
        <v>0</v>
      </c>
      <c r="T42" s="4">
        <f t="shared" si="12"/>
        <v>0</v>
      </c>
    </row>
    <row r="43" spans="1:20" ht="12.75">
      <c r="A43" s="170" t="s">
        <v>91</v>
      </c>
      <c r="B43" s="2" t="s">
        <v>92</v>
      </c>
      <c r="C43" s="2" t="s">
        <v>20</v>
      </c>
      <c r="D43" s="2" t="s">
        <v>21</v>
      </c>
      <c r="E43" s="2" t="s">
        <v>150</v>
      </c>
      <c r="F43" s="2" t="s">
        <v>127</v>
      </c>
      <c r="G43" s="2" t="s">
        <v>24</v>
      </c>
      <c r="H43" s="3">
        <f t="shared" si="0"/>
        <v>113000</v>
      </c>
      <c r="I43" s="3">
        <f>'[5]казен'!H25</f>
        <v>12560</v>
      </c>
      <c r="J43" s="3">
        <f>'[5]казен'!I25</f>
        <v>12560</v>
      </c>
      <c r="K43" s="3">
        <f>'[5]казен'!J25</f>
        <v>12560</v>
      </c>
      <c r="L43" s="3">
        <f>'[5]казен'!K25</f>
        <v>12560</v>
      </c>
      <c r="M43" s="3">
        <f>'[5]казен'!L25</f>
        <v>12560</v>
      </c>
      <c r="N43" s="3">
        <f>'[5]казен'!M25</f>
        <v>12560</v>
      </c>
      <c r="O43" s="3">
        <f>'[5]казен'!N25</f>
        <v>12560</v>
      </c>
      <c r="P43" s="3">
        <f>'[5]казен'!O25</f>
        <v>12560</v>
      </c>
      <c r="Q43" s="3">
        <f>'[5]казен'!P25</f>
        <v>12520</v>
      </c>
      <c r="R43" s="3">
        <f>'[5]казен'!Q25</f>
        <v>0</v>
      </c>
      <c r="S43" s="3">
        <f>'[5]казен'!R25</f>
        <v>0</v>
      </c>
      <c r="T43" s="3">
        <f>'[5]казен'!S25</f>
        <v>0</v>
      </c>
    </row>
    <row r="44" spans="1:20" ht="12.75">
      <c r="A44" s="170"/>
      <c r="B44" s="2" t="s">
        <v>92</v>
      </c>
      <c r="C44" s="2" t="s">
        <v>20</v>
      </c>
      <c r="D44" s="2" t="s">
        <v>21</v>
      </c>
      <c r="E44" s="2" t="s">
        <v>150</v>
      </c>
      <c r="F44" s="2" t="s">
        <v>127</v>
      </c>
      <c r="G44" s="2" t="s">
        <v>25</v>
      </c>
      <c r="H44" s="3">
        <f t="shared" si="0"/>
        <v>34000</v>
      </c>
      <c r="I44" s="3">
        <f>'[5]казен'!H26</f>
        <v>3780</v>
      </c>
      <c r="J44" s="3">
        <f>'[5]казен'!I26</f>
        <v>3780</v>
      </c>
      <c r="K44" s="3">
        <f>'[5]казен'!J26</f>
        <v>3780</v>
      </c>
      <c r="L44" s="3">
        <f>'[5]казен'!K26</f>
        <v>3780</v>
      </c>
      <c r="M44" s="3">
        <f>'[5]казен'!L26</f>
        <v>3780</v>
      </c>
      <c r="N44" s="3">
        <f>'[5]казен'!M26</f>
        <v>3780</v>
      </c>
      <c r="O44" s="3">
        <f>'[5]казен'!N26</f>
        <v>3780</v>
      </c>
      <c r="P44" s="3">
        <f>'[5]казен'!O26</f>
        <v>3780</v>
      </c>
      <c r="Q44" s="3">
        <f>'[5]казен'!P26</f>
        <v>3760</v>
      </c>
      <c r="R44" s="3">
        <f>'[5]казен'!Q26</f>
        <v>0</v>
      </c>
      <c r="S44" s="3">
        <f>'[5]казен'!R26</f>
        <v>0</v>
      </c>
      <c r="T44" s="3">
        <f>'[5]казен'!S26</f>
        <v>0</v>
      </c>
    </row>
    <row r="45" spans="1:20" ht="12.75">
      <c r="A45" s="170"/>
      <c r="B45" s="183" t="s">
        <v>26</v>
      </c>
      <c r="C45" s="183"/>
      <c r="D45" s="183"/>
      <c r="E45" s="183"/>
      <c r="F45" s="2"/>
      <c r="G45" s="2"/>
      <c r="H45" s="4">
        <f>SUM(H43:H44)</f>
        <v>147000</v>
      </c>
      <c r="I45" s="4">
        <f aca="true" t="shared" si="13" ref="I45:T45">SUM(I43:I44)</f>
        <v>16340</v>
      </c>
      <c r="J45" s="4">
        <f t="shared" si="13"/>
        <v>16340</v>
      </c>
      <c r="K45" s="4">
        <f t="shared" si="13"/>
        <v>16340</v>
      </c>
      <c r="L45" s="4">
        <f t="shared" si="13"/>
        <v>16340</v>
      </c>
      <c r="M45" s="4">
        <f t="shared" si="13"/>
        <v>16340</v>
      </c>
      <c r="N45" s="4">
        <f t="shared" si="13"/>
        <v>16340</v>
      </c>
      <c r="O45" s="4">
        <f t="shared" si="13"/>
        <v>16340</v>
      </c>
      <c r="P45" s="4">
        <f t="shared" si="13"/>
        <v>16340</v>
      </c>
      <c r="Q45" s="4">
        <f t="shared" si="13"/>
        <v>16280</v>
      </c>
      <c r="R45" s="4">
        <f t="shared" si="13"/>
        <v>0</v>
      </c>
      <c r="S45" s="4">
        <f t="shared" si="13"/>
        <v>0</v>
      </c>
      <c r="T45" s="4">
        <f t="shared" si="13"/>
        <v>0</v>
      </c>
    </row>
    <row r="46" spans="1:20" ht="12.75" hidden="1">
      <c r="A46" s="171" t="s">
        <v>116</v>
      </c>
      <c r="B46" s="172"/>
      <c r="C46" s="172"/>
      <c r="D46" s="172"/>
      <c r="E46" s="172"/>
      <c r="F46" s="172"/>
      <c r="G46" s="173"/>
      <c r="H46" s="4">
        <f>H43+H40+H37+H34+H31+H28+H25+H22</f>
        <v>857000</v>
      </c>
      <c r="I46" s="4">
        <f aca="true" t="shared" si="14" ref="I46:T48">I43+I40+I37+I34+I31+I28+I25+I22</f>
        <v>95340</v>
      </c>
      <c r="J46" s="4">
        <f t="shared" si="14"/>
        <v>95220</v>
      </c>
      <c r="K46" s="4">
        <f t="shared" si="14"/>
        <v>95220</v>
      </c>
      <c r="L46" s="4">
        <f t="shared" si="14"/>
        <v>95220</v>
      </c>
      <c r="M46" s="4">
        <f t="shared" si="14"/>
        <v>95220</v>
      </c>
      <c r="N46" s="4">
        <f t="shared" si="14"/>
        <v>95220</v>
      </c>
      <c r="O46" s="4">
        <f t="shared" si="14"/>
        <v>95220</v>
      </c>
      <c r="P46" s="4">
        <f t="shared" si="14"/>
        <v>95220</v>
      </c>
      <c r="Q46" s="4">
        <f t="shared" si="14"/>
        <v>95120</v>
      </c>
      <c r="R46" s="4">
        <f t="shared" si="14"/>
        <v>0</v>
      </c>
      <c r="S46" s="4">
        <f t="shared" si="14"/>
        <v>0</v>
      </c>
      <c r="T46" s="4">
        <f t="shared" si="14"/>
        <v>0</v>
      </c>
    </row>
    <row r="47" spans="1:20" ht="12.75" hidden="1">
      <c r="A47" s="171" t="s">
        <v>117</v>
      </c>
      <c r="B47" s="172"/>
      <c r="C47" s="172"/>
      <c r="D47" s="172"/>
      <c r="E47" s="172"/>
      <c r="F47" s="172"/>
      <c r="G47" s="173"/>
      <c r="H47" s="4">
        <f>H44+H41+H38+H35+H32+H29+H26+H23</f>
        <v>258700</v>
      </c>
      <c r="I47" s="4">
        <f t="shared" si="14"/>
        <v>28890</v>
      </c>
      <c r="J47" s="4">
        <f t="shared" si="14"/>
        <v>28730</v>
      </c>
      <c r="K47" s="4">
        <f t="shared" si="14"/>
        <v>28730</v>
      </c>
      <c r="L47" s="4">
        <f t="shared" si="14"/>
        <v>28730</v>
      </c>
      <c r="M47" s="4">
        <f t="shared" si="14"/>
        <v>28730</v>
      </c>
      <c r="N47" s="4">
        <f t="shared" si="14"/>
        <v>28730</v>
      </c>
      <c r="O47" s="4">
        <f t="shared" si="14"/>
        <v>28730</v>
      </c>
      <c r="P47" s="4">
        <f t="shared" si="14"/>
        <v>28730</v>
      </c>
      <c r="Q47" s="4">
        <f t="shared" si="14"/>
        <v>28700</v>
      </c>
      <c r="R47" s="4">
        <f t="shared" si="14"/>
        <v>0</v>
      </c>
      <c r="S47" s="4">
        <f t="shared" si="14"/>
        <v>0</v>
      </c>
      <c r="T47" s="4">
        <f t="shared" si="14"/>
        <v>0</v>
      </c>
    </row>
    <row r="48" spans="1:20" ht="12.75">
      <c r="A48" s="171" t="s">
        <v>151</v>
      </c>
      <c r="B48" s="172"/>
      <c r="C48" s="172"/>
      <c r="D48" s="172"/>
      <c r="E48" s="172"/>
      <c r="F48" s="172"/>
      <c r="G48" s="173"/>
      <c r="H48" s="4">
        <f>H45+H42+H39+H36+H33+H30+H27+H24</f>
        <v>1115700</v>
      </c>
      <c r="I48" s="4">
        <f t="shared" si="14"/>
        <v>124230</v>
      </c>
      <c r="J48" s="4">
        <f t="shared" si="14"/>
        <v>123950</v>
      </c>
      <c r="K48" s="4">
        <f t="shared" si="14"/>
        <v>123950</v>
      </c>
      <c r="L48" s="4">
        <f t="shared" si="14"/>
        <v>123950</v>
      </c>
      <c r="M48" s="4">
        <f t="shared" si="14"/>
        <v>123950</v>
      </c>
      <c r="N48" s="4">
        <f t="shared" si="14"/>
        <v>123950</v>
      </c>
      <c r="O48" s="4">
        <f t="shared" si="14"/>
        <v>123950</v>
      </c>
      <c r="P48" s="4">
        <f t="shared" si="14"/>
        <v>123950</v>
      </c>
      <c r="Q48" s="4">
        <f t="shared" si="14"/>
        <v>123820</v>
      </c>
      <c r="R48" s="4">
        <f t="shared" si="14"/>
        <v>0</v>
      </c>
      <c r="S48" s="4">
        <f t="shared" si="14"/>
        <v>0</v>
      </c>
      <c r="T48" s="4">
        <f t="shared" si="14"/>
        <v>0</v>
      </c>
    </row>
    <row r="49" spans="1:20" ht="12.75">
      <c r="A49" s="184" t="s">
        <v>152</v>
      </c>
      <c r="B49" s="185"/>
      <c r="C49" s="185"/>
      <c r="D49" s="185"/>
      <c r="E49" s="185"/>
      <c r="F49" s="185"/>
      <c r="G49" s="186"/>
      <c r="H49" s="3">
        <f>H48+H21</f>
        <v>1949000</v>
      </c>
      <c r="I49" s="3">
        <f aca="true" t="shared" si="15" ref="I49:T49">I48+I21</f>
        <v>216910</v>
      </c>
      <c r="J49" s="3">
        <f t="shared" si="15"/>
        <v>216530</v>
      </c>
      <c r="K49" s="3">
        <f t="shared" si="15"/>
        <v>216530</v>
      </c>
      <c r="L49" s="3">
        <f t="shared" si="15"/>
        <v>216530</v>
      </c>
      <c r="M49" s="3">
        <f t="shared" si="15"/>
        <v>216530</v>
      </c>
      <c r="N49" s="3">
        <f t="shared" si="15"/>
        <v>216530</v>
      </c>
      <c r="O49" s="3">
        <f t="shared" si="15"/>
        <v>216530</v>
      </c>
      <c r="P49" s="3">
        <f t="shared" si="15"/>
        <v>216530</v>
      </c>
      <c r="Q49" s="3">
        <f t="shared" si="15"/>
        <v>216380</v>
      </c>
      <c r="R49" s="3">
        <f t="shared" si="15"/>
        <v>0</v>
      </c>
      <c r="S49" s="3">
        <f t="shared" si="15"/>
        <v>0</v>
      </c>
      <c r="T49" s="3">
        <f t="shared" si="15"/>
        <v>0</v>
      </c>
    </row>
    <row r="51" ht="12.75" hidden="1"/>
    <row r="52" spans="1:19" ht="12.75">
      <c r="A52" t="s">
        <v>120</v>
      </c>
      <c r="Q52" s="187" t="s">
        <v>103</v>
      </c>
      <c r="R52" s="187"/>
      <c r="S52" s="187"/>
    </row>
    <row r="53" ht="13.5" customHeight="1">
      <c r="H53" s="6"/>
    </row>
    <row r="54" spans="17:19" ht="12.75" customHeight="1" hidden="1">
      <c r="Q54" s="187"/>
      <c r="R54" s="187"/>
      <c r="S54" s="187"/>
    </row>
    <row r="55" spans="8:19" ht="9.75" customHeight="1"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6" ht="12.75">
      <c r="A56" s="7" t="s">
        <v>153</v>
      </c>
      <c r="B56" s="7"/>
      <c r="C56" s="7"/>
      <c r="D56" s="7"/>
      <c r="E56" s="7"/>
      <c r="F56" s="7"/>
    </row>
    <row r="57" ht="12.75" customHeight="1" hidden="1">
      <c r="T57" s="6"/>
    </row>
    <row r="58" ht="12.75">
      <c r="A58" s="7"/>
    </row>
  </sheetData>
  <sheetProtection/>
  <mergeCells count="30">
    <mergeCell ref="A46:G46"/>
    <mergeCell ref="A47:G47"/>
    <mergeCell ref="A48:G48"/>
    <mergeCell ref="A49:G49"/>
    <mergeCell ref="Q52:S52"/>
    <mergeCell ref="Q54:S54"/>
    <mergeCell ref="A37:A39"/>
    <mergeCell ref="B39:E39"/>
    <mergeCell ref="A40:A42"/>
    <mergeCell ref="B42:E42"/>
    <mergeCell ref="A43:A45"/>
    <mergeCell ref="B45:E45"/>
    <mergeCell ref="A28:A30"/>
    <mergeCell ref="B30:E30"/>
    <mergeCell ref="A31:A33"/>
    <mergeCell ref="B33:E33"/>
    <mergeCell ref="A34:A36"/>
    <mergeCell ref="B36:E36"/>
    <mergeCell ref="A20:G20"/>
    <mergeCell ref="A21:G21"/>
    <mergeCell ref="A22:A24"/>
    <mergeCell ref="B24:E24"/>
    <mergeCell ref="A25:A27"/>
    <mergeCell ref="B27:E27"/>
    <mergeCell ref="A3:T3"/>
    <mergeCell ref="A7:A9"/>
    <mergeCell ref="A10:A12"/>
    <mergeCell ref="A13:A15"/>
    <mergeCell ref="A16:A18"/>
    <mergeCell ref="A19:G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9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35.140625" style="294" customWidth="1"/>
    <col min="2" max="2" width="5.28125" style="294" customWidth="1"/>
    <col min="3" max="3" width="4.8515625" style="294" customWidth="1"/>
    <col min="4" max="4" width="10.28125" style="294" customWidth="1"/>
    <col min="5" max="5" width="5.00390625" style="294" customWidth="1"/>
    <col min="6" max="6" width="4.140625" style="294" customWidth="1"/>
    <col min="7" max="7" width="13.28125" style="294" customWidth="1"/>
    <col min="8" max="8" width="15.140625" style="294" customWidth="1"/>
    <col min="9" max="16384" width="9.140625" style="294" customWidth="1"/>
  </cols>
  <sheetData>
    <row r="2" spans="1:8" ht="15">
      <c r="A2" s="293" t="s">
        <v>435</v>
      </c>
      <c r="B2" s="293"/>
      <c r="C2" s="293"/>
      <c r="D2" s="293"/>
      <c r="E2" s="293"/>
      <c r="F2" s="293"/>
      <c r="G2" s="293"/>
      <c r="H2" s="293"/>
    </row>
    <row r="3" spans="1:8" ht="77.25" customHeight="1">
      <c r="A3" s="293"/>
      <c r="B3" s="293"/>
      <c r="C3" s="293"/>
      <c r="D3" s="293"/>
      <c r="E3" s="293"/>
      <c r="F3" s="293"/>
      <c r="G3" s="293"/>
      <c r="H3" s="293"/>
    </row>
    <row r="5" spans="1:8" ht="21">
      <c r="A5" s="295" t="s">
        <v>436</v>
      </c>
      <c r="B5" s="295" t="s">
        <v>437</v>
      </c>
      <c r="C5" s="295" t="s">
        <v>438</v>
      </c>
      <c r="D5" s="295" t="s">
        <v>439</v>
      </c>
      <c r="E5" s="295" t="s">
        <v>440</v>
      </c>
      <c r="F5" s="295" t="s">
        <v>441</v>
      </c>
      <c r="G5" s="295" t="s">
        <v>442</v>
      </c>
      <c r="H5" s="295" t="s">
        <v>12</v>
      </c>
    </row>
    <row r="6" spans="1:8" ht="22.5">
      <c r="A6" s="296" t="s">
        <v>443</v>
      </c>
      <c r="B6" s="297" t="s">
        <v>20</v>
      </c>
      <c r="C6" s="297" t="s">
        <v>444</v>
      </c>
      <c r="D6" s="297" t="s">
        <v>445</v>
      </c>
      <c r="E6" s="297" t="s">
        <v>76</v>
      </c>
      <c r="F6" s="297" t="s">
        <v>127</v>
      </c>
      <c r="G6" s="298">
        <f>H6</f>
        <v>22993</v>
      </c>
      <c r="H6" s="298">
        <v>22993</v>
      </c>
    </row>
    <row r="7" spans="1:8" ht="22.5">
      <c r="A7" s="296" t="s">
        <v>443</v>
      </c>
      <c r="B7" s="297" t="s">
        <v>20</v>
      </c>
      <c r="C7" s="297" t="s">
        <v>444</v>
      </c>
      <c r="D7" s="297" t="s">
        <v>445</v>
      </c>
      <c r="E7" s="297" t="s">
        <v>446</v>
      </c>
      <c r="F7" s="297" t="s">
        <v>127</v>
      </c>
      <c r="G7" s="298">
        <f aca="true" t="shared" si="0" ref="G7:G40">H7</f>
        <v>13653</v>
      </c>
      <c r="H7" s="298">
        <v>13653</v>
      </c>
    </row>
    <row r="8" spans="1:8" ht="31.5">
      <c r="A8" s="299" t="s">
        <v>443</v>
      </c>
      <c r="B8" s="300"/>
      <c r="C8" s="300"/>
      <c r="D8" s="300"/>
      <c r="E8" s="300"/>
      <c r="F8" s="300"/>
      <c r="G8" s="301">
        <f>SUM(G6:G7)</f>
        <v>36646</v>
      </c>
      <c r="H8" s="301">
        <f>SUM(H6:H7)</f>
        <v>36646</v>
      </c>
    </row>
    <row r="9" spans="1:8" ht="22.5">
      <c r="A9" s="296" t="s">
        <v>447</v>
      </c>
      <c r="B9" s="297" t="s">
        <v>20</v>
      </c>
      <c r="C9" s="297" t="s">
        <v>444</v>
      </c>
      <c r="D9" s="297" t="s">
        <v>445</v>
      </c>
      <c r="E9" s="297" t="s">
        <v>76</v>
      </c>
      <c r="F9" s="297" t="s">
        <v>127</v>
      </c>
      <c r="G9" s="298">
        <f t="shared" si="0"/>
        <v>87374</v>
      </c>
      <c r="H9" s="298">
        <v>87374</v>
      </c>
    </row>
    <row r="10" spans="1:8" ht="22.5">
      <c r="A10" s="296" t="s">
        <v>447</v>
      </c>
      <c r="B10" s="297" t="s">
        <v>20</v>
      </c>
      <c r="C10" s="297" t="s">
        <v>444</v>
      </c>
      <c r="D10" s="297" t="s">
        <v>445</v>
      </c>
      <c r="E10" s="297" t="s">
        <v>446</v>
      </c>
      <c r="F10" s="297" t="s">
        <v>127</v>
      </c>
      <c r="G10" s="298">
        <f t="shared" si="0"/>
        <v>54609</v>
      </c>
      <c r="H10" s="298">
        <v>54609</v>
      </c>
    </row>
    <row r="11" spans="1:8" ht="31.5">
      <c r="A11" s="299" t="s">
        <v>447</v>
      </c>
      <c r="B11" s="300"/>
      <c r="C11" s="300"/>
      <c r="D11" s="300"/>
      <c r="E11" s="300"/>
      <c r="F11" s="300"/>
      <c r="G11" s="301">
        <f>SUM(G9:G10)</f>
        <v>141983</v>
      </c>
      <c r="H11" s="301">
        <f>SUM(H9:H10)</f>
        <v>141983</v>
      </c>
    </row>
    <row r="12" spans="1:8" ht="22.5">
      <c r="A12" s="296" t="s">
        <v>448</v>
      </c>
      <c r="B12" s="297" t="s">
        <v>20</v>
      </c>
      <c r="C12" s="297" t="s">
        <v>444</v>
      </c>
      <c r="D12" s="297" t="s">
        <v>445</v>
      </c>
      <c r="E12" s="297" t="s">
        <v>76</v>
      </c>
      <c r="F12" s="297" t="s">
        <v>127</v>
      </c>
      <c r="G12" s="298">
        <f t="shared" si="0"/>
        <v>91973</v>
      </c>
      <c r="H12" s="298">
        <v>91973</v>
      </c>
    </row>
    <row r="13" spans="1:8" ht="22.5">
      <c r="A13" s="296" t="s">
        <v>448</v>
      </c>
      <c r="B13" s="297" t="s">
        <v>20</v>
      </c>
      <c r="C13" s="297" t="s">
        <v>444</v>
      </c>
      <c r="D13" s="297" t="s">
        <v>445</v>
      </c>
      <c r="E13" s="297" t="s">
        <v>446</v>
      </c>
      <c r="F13" s="297" t="s">
        <v>127</v>
      </c>
      <c r="G13" s="298">
        <f t="shared" si="0"/>
        <v>54609</v>
      </c>
      <c r="H13" s="298">
        <v>54609</v>
      </c>
    </row>
    <row r="14" spans="1:8" ht="31.5">
      <c r="A14" s="299" t="s">
        <v>448</v>
      </c>
      <c r="B14" s="300"/>
      <c r="C14" s="300"/>
      <c r="D14" s="300"/>
      <c r="E14" s="300"/>
      <c r="F14" s="300"/>
      <c r="G14" s="302">
        <f>G13+G12</f>
        <v>146582</v>
      </c>
      <c r="H14" s="302">
        <f>H13+H12</f>
        <v>146582</v>
      </c>
    </row>
    <row r="15" spans="1:8" ht="22.5">
      <c r="A15" s="296" t="s">
        <v>449</v>
      </c>
      <c r="B15" s="297" t="s">
        <v>20</v>
      </c>
      <c r="C15" s="297" t="s">
        <v>444</v>
      </c>
      <c r="D15" s="297" t="s">
        <v>445</v>
      </c>
      <c r="E15" s="297" t="s">
        <v>76</v>
      </c>
      <c r="F15" s="297" t="s">
        <v>127</v>
      </c>
      <c r="G15" s="298">
        <f t="shared" si="0"/>
        <v>34490</v>
      </c>
      <c r="H15" s="298">
        <v>34490</v>
      </c>
    </row>
    <row r="16" spans="1:8" ht="22.5">
      <c r="A16" s="296" t="s">
        <v>449</v>
      </c>
      <c r="B16" s="297" t="s">
        <v>20</v>
      </c>
      <c r="C16" s="297" t="s">
        <v>444</v>
      </c>
      <c r="D16" s="297" t="s">
        <v>445</v>
      </c>
      <c r="E16" s="297" t="s">
        <v>446</v>
      </c>
      <c r="F16" s="297" t="s">
        <v>127</v>
      </c>
      <c r="G16" s="298">
        <f t="shared" si="0"/>
        <v>13653</v>
      </c>
      <c r="H16" s="298">
        <v>13653</v>
      </c>
    </row>
    <row r="17" spans="1:8" ht="31.5">
      <c r="A17" s="299" t="s">
        <v>449</v>
      </c>
      <c r="B17" s="300"/>
      <c r="C17" s="300"/>
      <c r="D17" s="300"/>
      <c r="E17" s="300"/>
      <c r="F17" s="300"/>
      <c r="G17" s="302">
        <f>G16+G15</f>
        <v>48143</v>
      </c>
      <c r="H17" s="302">
        <f>H16+H15</f>
        <v>48143</v>
      </c>
    </row>
    <row r="18" spans="1:8" ht="22.5">
      <c r="A18" s="296" t="s">
        <v>450</v>
      </c>
      <c r="B18" s="297" t="s">
        <v>20</v>
      </c>
      <c r="C18" s="297" t="s">
        <v>444</v>
      </c>
      <c r="D18" s="297" t="s">
        <v>445</v>
      </c>
      <c r="E18" s="297" t="s">
        <v>76</v>
      </c>
      <c r="F18" s="297" t="s">
        <v>127</v>
      </c>
      <c r="G18" s="298">
        <f t="shared" si="0"/>
        <v>57483</v>
      </c>
      <c r="H18" s="298">
        <v>57483</v>
      </c>
    </row>
    <row r="19" spans="1:8" ht="22.5">
      <c r="A19" s="296" t="s">
        <v>450</v>
      </c>
      <c r="B19" s="297" t="s">
        <v>20</v>
      </c>
      <c r="C19" s="297" t="s">
        <v>444</v>
      </c>
      <c r="D19" s="297" t="s">
        <v>445</v>
      </c>
      <c r="E19" s="297" t="s">
        <v>446</v>
      </c>
      <c r="F19" s="297" t="s">
        <v>127</v>
      </c>
      <c r="G19" s="298">
        <f t="shared" si="0"/>
        <v>40957</v>
      </c>
      <c r="H19" s="298">
        <v>40957</v>
      </c>
    </row>
    <row r="20" spans="1:8" ht="31.5">
      <c r="A20" s="299" t="s">
        <v>450</v>
      </c>
      <c r="B20" s="300"/>
      <c r="C20" s="300"/>
      <c r="D20" s="300"/>
      <c r="E20" s="300"/>
      <c r="F20" s="300"/>
      <c r="G20" s="303">
        <f>G18+G19</f>
        <v>98440</v>
      </c>
      <c r="H20" s="303">
        <f>H18+H19</f>
        <v>98440</v>
      </c>
    </row>
    <row r="21" spans="1:8" ht="22.5">
      <c r="A21" s="296" t="s">
        <v>451</v>
      </c>
      <c r="B21" s="297" t="s">
        <v>20</v>
      </c>
      <c r="C21" s="297" t="s">
        <v>444</v>
      </c>
      <c r="D21" s="297" t="s">
        <v>445</v>
      </c>
      <c r="E21" s="297" t="s">
        <v>76</v>
      </c>
      <c r="F21" s="297" t="s">
        <v>127</v>
      </c>
      <c r="G21" s="298">
        <f t="shared" si="0"/>
        <v>80476</v>
      </c>
      <c r="H21" s="298">
        <v>80476</v>
      </c>
    </row>
    <row r="22" spans="1:8" ht="22.5">
      <c r="A22" s="296" t="s">
        <v>451</v>
      </c>
      <c r="B22" s="297" t="s">
        <v>20</v>
      </c>
      <c r="C22" s="297" t="s">
        <v>444</v>
      </c>
      <c r="D22" s="297" t="s">
        <v>445</v>
      </c>
      <c r="E22" s="297" t="s">
        <v>446</v>
      </c>
      <c r="F22" s="297" t="s">
        <v>127</v>
      </c>
      <c r="G22" s="298">
        <f t="shared" si="0"/>
        <v>27305</v>
      </c>
      <c r="H22" s="298">
        <v>27305</v>
      </c>
    </row>
    <row r="23" spans="1:8" ht="31.5">
      <c r="A23" s="299" t="s">
        <v>451</v>
      </c>
      <c r="B23" s="300"/>
      <c r="C23" s="300"/>
      <c r="D23" s="300"/>
      <c r="E23" s="300"/>
      <c r="F23" s="300"/>
      <c r="G23" s="304">
        <f>G21+G22</f>
        <v>107781</v>
      </c>
      <c r="H23" s="304">
        <f>H21+H22</f>
        <v>107781</v>
      </c>
    </row>
    <row r="24" spans="1:8" ht="22.5">
      <c r="A24" s="296" t="s">
        <v>452</v>
      </c>
      <c r="B24" s="297" t="s">
        <v>20</v>
      </c>
      <c r="C24" s="297" t="s">
        <v>444</v>
      </c>
      <c r="D24" s="297" t="s">
        <v>445</v>
      </c>
      <c r="E24" s="297" t="s">
        <v>76</v>
      </c>
      <c r="F24" s="297" t="s">
        <v>127</v>
      </c>
      <c r="G24" s="298">
        <f t="shared" si="0"/>
        <v>91972</v>
      </c>
      <c r="H24" s="298">
        <v>91972</v>
      </c>
    </row>
    <row r="25" spans="1:8" ht="22.5">
      <c r="A25" s="296" t="s">
        <v>452</v>
      </c>
      <c r="B25" s="297" t="s">
        <v>20</v>
      </c>
      <c r="C25" s="297" t="s">
        <v>444</v>
      </c>
      <c r="D25" s="297" t="s">
        <v>445</v>
      </c>
      <c r="E25" s="297" t="s">
        <v>446</v>
      </c>
      <c r="F25" s="297" t="s">
        <v>127</v>
      </c>
      <c r="G25" s="298">
        <f t="shared" si="0"/>
        <v>54609</v>
      </c>
      <c r="H25" s="298">
        <v>54609</v>
      </c>
    </row>
    <row r="26" spans="1:8" ht="31.5">
      <c r="A26" s="299" t="s">
        <v>452</v>
      </c>
      <c r="B26" s="300"/>
      <c r="C26" s="300"/>
      <c r="D26" s="300"/>
      <c r="E26" s="300"/>
      <c r="F26" s="300"/>
      <c r="G26" s="304">
        <f>G25+G24</f>
        <v>146581</v>
      </c>
      <c r="H26" s="304">
        <f>H25+H24</f>
        <v>146581</v>
      </c>
    </row>
    <row r="27" spans="1:8" ht="22.5">
      <c r="A27" s="296" t="s">
        <v>453</v>
      </c>
      <c r="B27" s="297" t="s">
        <v>20</v>
      </c>
      <c r="C27" s="297" t="s">
        <v>444</v>
      </c>
      <c r="D27" s="297" t="s">
        <v>445</v>
      </c>
      <c r="E27" s="297" t="s">
        <v>76</v>
      </c>
      <c r="F27" s="297" t="s">
        <v>127</v>
      </c>
      <c r="G27" s="298">
        <f t="shared" si="0"/>
        <v>68979</v>
      </c>
      <c r="H27" s="298">
        <v>68979</v>
      </c>
    </row>
    <row r="28" spans="1:8" ht="22.5">
      <c r="A28" s="296" t="s">
        <v>453</v>
      </c>
      <c r="B28" s="297" t="s">
        <v>20</v>
      </c>
      <c r="C28" s="297" t="s">
        <v>444</v>
      </c>
      <c r="D28" s="297" t="s">
        <v>445</v>
      </c>
      <c r="E28" s="297" t="s">
        <v>446</v>
      </c>
      <c r="F28" s="297" t="s">
        <v>127</v>
      </c>
      <c r="G28" s="298">
        <f t="shared" si="0"/>
        <v>27305</v>
      </c>
      <c r="H28" s="298">
        <v>27305</v>
      </c>
    </row>
    <row r="29" spans="1:8" ht="31.5">
      <c r="A29" s="299" t="s">
        <v>453</v>
      </c>
      <c r="B29" s="300"/>
      <c r="C29" s="300"/>
      <c r="D29" s="300"/>
      <c r="E29" s="300"/>
      <c r="F29" s="300"/>
      <c r="G29" s="304">
        <f>G28+G27</f>
        <v>96284</v>
      </c>
      <c r="H29" s="304">
        <f>H28+H27</f>
        <v>96284</v>
      </c>
    </row>
    <row r="30" spans="1:8" ht="22.5">
      <c r="A30" s="296" t="s">
        <v>454</v>
      </c>
      <c r="B30" s="297" t="s">
        <v>20</v>
      </c>
      <c r="C30" s="297" t="s">
        <v>444</v>
      </c>
      <c r="D30" s="297" t="s">
        <v>445</v>
      </c>
      <c r="E30" s="297" t="s">
        <v>76</v>
      </c>
      <c r="F30" s="297" t="s">
        <v>127</v>
      </c>
      <c r="G30" s="298">
        <f t="shared" si="0"/>
        <v>35210</v>
      </c>
      <c r="H30" s="298">
        <v>35210</v>
      </c>
    </row>
    <row r="31" spans="1:8" ht="22.5">
      <c r="A31" s="296" t="s">
        <v>454</v>
      </c>
      <c r="B31" s="297" t="s">
        <v>20</v>
      </c>
      <c r="C31" s="297" t="s">
        <v>444</v>
      </c>
      <c r="D31" s="297" t="s">
        <v>445</v>
      </c>
      <c r="E31" s="297" t="s">
        <v>77</v>
      </c>
      <c r="F31" s="297" t="s">
        <v>127</v>
      </c>
      <c r="G31" s="298">
        <f t="shared" si="0"/>
        <v>40500</v>
      </c>
      <c r="H31" s="298">
        <v>40500</v>
      </c>
    </row>
    <row r="32" spans="1:8" ht="22.5">
      <c r="A32" s="296" t="s">
        <v>454</v>
      </c>
      <c r="B32" s="297" t="s">
        <v>20</v>
      </c>
      <c r="C32" s="297" t="s">
        <v>444</v>
      </c>
      <c r="D32" s="297" t="s">
        <v>445</v>
      </c>
      <c r="E32" s="297" t="s">
        <v>446</v>
      </c>
      <c r="F32" s="297" t="s">
        <v>127</v>
      </c>
      <c r="G32" s="298">
        <f t="shared" si="0"/>
        <v>177398</v>
      </c>
      <c r="H32" s="298">
        <v>177398</v>
      </c>
    </row>
    <row r="33" spans="1:8" ht="21">
      <c r="A33" s="299" t="s">
        <v>454</v>
      </c>
      <c r="B33" s="300"/>
      <c r="C33" s="300"/>
      <c r="D33" s="300"/>
      <c r="E33" s="300"/>
      <c r="F33" s="300"/>
      <c r="G33" s="304">
        <f>G30+G32+G31</f>
        <v>253108</v>
      </c>
      <c r="H33" s="304">
        <f>H30+H32+H31</f>
        <v>253108</v>
      </c>
    </row>
    <row r="34" spans="1:8" ht="33.75">
      <c r="A34" s="296" t="s">
        <v>455</v>
      </c>
      <c r="B34" s="297" t="s">
        <v>20</v>
      </c>
      <c r="C34" s="297" t="s">
        <v>444</v>
      </c>
      <c r="D34" s="297" t="s">
        <v>445</v>
      </c>
      <c r="E34" s="297" t="s">
        <v>139</v>
      </c>
      <c r="F34" s="297" t="s">
        <v>138</v>
      </c>
      <c r="G34" s="298">
        <f t="shared" si="0"/>
        <v>158078</v>
      </c>
      <c r="H34" s="298">
        <v>158078</v>
      </c>
    </row>
    <row r="35" spans="1:8" ht="31.5">
      <c r="A35" s="299" t="s">
        <v>455</v>
      </c>
      <c r="B35" s="300"/>
      <c r="C35" s="300"/>
      <c r="D35" s="300"/>
      <c r="E35" s="300"/>
      <c r="F35" s="300"/>
      <c r="G35" s="301">
        <f>G34</f>
        <v>158078</v>
      </c>
      <c r="H35" s="301">
        <f>H34</f>
        <v>158078</v>
      </c>
    </row>
    <row r="36" spans="1:8" ht="33.75">
      <c r="A36" s="296" t="s">
        <v>456</v>
      </c>
      <c r="B36" s="297" t="s">
        <v>20</v>
      </c>
      <c r="C36" s="297" t="s">
        <v>444</v>
      </c>
      <c r="D36" s="297" t="s">
        <v>445</v>
      </c>
      <c r="E36" s="297" t="s">
        <v>139</v>
      </c>
      <c r="F36" s="297" t="s">
        <v>138</v>
      </c>
      <c r="G36" s="298">
        <f t="shared" si="0"/>
        <v>135085</v>
      </c>
      <c r="H36" s="298">
        <v>135085</v>
      </c>
    </row>
    <row r="37" spans="1:8" ht="31.5">
      <c r="A37" s="299" t="s">
        <v>456</v>
      </c>
      <c r="B37" s="300"/>
      <c r="C37" s="300"/>
      <c r="D37" s="300"/>
      <c r="E37" s="300"/>
      <c r="F37" s="300"/>
      <c r="G37" s="301">
        <f>G36</f>
        <v>135085</v>
      </c>
      <c r="H37" s="301">
        <f>H36</f>
        <v>135085</v>
      </c>
    </row>
    <row r="38" spans="1:8" ht="33.75">
      <c r="A38" s="296" t="s">
        <v>457</v>
      </c>
      <c r="B38" s="297" t="s">
        <v>20</v>
      </c>
      <c r="C38" s="297" t="s">
        <v>444</v>
      </c>
      <c r="D38" s="297" t="s">
        <v>445</v>
      </c>
      <c r="E38" s="297" t="s">
        <v>139</v>
      </c>
      <c r="F38" s="297" t="s">
        <v>138</v>
      </c>
      <c r="G38" s="298">
        <f t="shared" si="0"/>
        <v>231367</v>
      </c>
      <c r="H38" s="298">
        <v>231367</v>
      </c>
    </row>
    <row r="39" spans="1:8" ht="31.5">
      <c r="A39" s="299" t="s">
        <v>457</v>
      </c>
      <c r="B39" s="300"/>
      <c r="C39" s="300"/>
      <c r="D39" s="300"/>
      <c r="E39" s="300"/>
      <c r="F39" s="300"/>
      <c r="G39" s="301">
        <f>G38</f>
        <v>231367</v>
      </c>
      <c r="H39" s="301">
        <f>H38</f>
        <v>231367</v>
      </c>
    </row>
    <row r="40" spans="1:8" ht="33.75">
      <c r="A40" s="296" t="s">
        <v>458</v>
      </c>
      <c r="B40" s="297" t="s">
        <v>20</v>
      </c>
      <c r="C40" s="297" t="s">
        <v>444</v>
      </c>
      <c r="D40" s="297" t="s">
        <v>445</v>
      </c>
      <c r="E40" s="297" t="s">
        <v>139</v>
      </c>
      <c r="F40" s="297" t="s">
        <v>138</v>
      </c>
      <c r="G40" s="298">
        <f t="shared" si="0"/>
        <v>197022</v>
      </c>
      <c r="H40" s="298">
        <v>197022</v>
      </c>
    </row>
    <row r="41" spans="1:8" ht="31.5">
      <c r="A41" s="299" t="s">
        <v>458</v>
      </c>
      <c r="B41" s="300"/>
      <c r="C41" s="300"/>
      <c r="D41" s="300"/>
      <c r="E41" s="300"/>
      <c r="F41" s="300"/>
      <c r="G41" s="301">
        <f>G40</f>
        <v>197022</v>
      </c>
      <c r="H41" s="301">
        <f>H40</f>
        <v>197022</v>
      </c>
    </row>
    <row r="42" spans="1:8" ht="15">
      <c r="A42" s="305" t="s">
        <v>353</v>
      </c>
      <c r="B42" s="306"/>
      <c r="C42" s="306"/>
      <c r="D42" s="306"/>
      <c r="E42" s="306"/>
      <c r="F42" s="306"/>
      <c r="G42" s="307">
        <f>G41+G39+G37+G35+G33+G29+G26+G23+G20+G17+G14+G11+G8</f>
        <v>1797100</v>
      </c>
      <c r="H42" s="307">
        <f>H41+H39+H37+H35+H33+H29+H26+H23+H20+H17+H14+H11+H8</f>
        <v>1797100</v>
      </c>
    </row>
    <row r="43" spans="1:8" ht="15">
      <c r="A43" s="305" t="s">
        <v>459</v>
      </c>
      <c r="B43" s="308"/>
      <c r="C43" s="308"/>
      <c r="D43" s="308"/>
      <c r="E43" s="308"/>
      <c r="F43" s="308"/>
      <c r="G43" s="309">
        <f>G8+G11+G14+G17+G20+G23+G26+G29+G33</f>
        <v>1075548</v>
      </c>
      <c r="H43" s="309">
        <f>H8+H11+H14+H17+H20+H23+H26+H29+H33</f>
        <v>1075548</v>
      </c>
    </row>
    <row r="44" spans="1:8" ht="15">
      <c r="A44" s="305" t="s">
        <v>460</v>
      </c>
      <c r="B44" s="308"/>
      <c r="C44" s="308"/>
      <c r="D44" s="308"/>
      <c r="E44" s="308"/>
      <c r="F44" s="308"/>
      <c r="G44" s="309">
        <f>G41+G39+G37+G35</f>
        <v>721552</v>
      </c>
      <c r="H44" s="309">
        <f>H41+H39+H37+H35</f>
        <v>721552</v>
      </c>
    </row>
    <row r="46" spans="1:10" s="311" customFormat="1" ht="33" customHeight="1">
      <c r="A46" s="310" t="s">
        <v>461</v>
      </c>
      <c r="B46" s="310"/>
      <c r="C46" s="310"/>
      <c r="D46" s="310"/>
      <c r="H46" s="312" t="s">
        <v>462</v>
      </c>
      <c r="I46" s="313"/>
      <c r="J46" s="313"/>
    </row>
    <row r="47" spans="1:4" s="311" customFormat="1" ht="3.75" customHeight="1">
      <c r="A47" s="310"/>
      <c r="B47" s="310"/>
      <c r="C47" s="310"/>
      <c r="D47" s="310"/>
    </row>
    <row r="48" spans="8:20" ht="15"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</row>
    <row r="49" ht="15">
      <c r="A49" s="315" t="s">
        <v>463</v>
      </c>
    </row>
  </sheetData>
  <sheetProtection/>
  <mergeCells count="2">
    <mergeCell ref="A2:H3"/>
    <mergeCell ref="A46:D4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U58"/>
  <sheetViews>
    <sheetView zoomScalePageLayoutView="0" workbookViewId="0" topLeftCell="A3">
      <selection activeCell="J56" sqref="J56"/>
    </sheetView>
  </sheetViews>
  <sheetFormatPr defaultColWidth="8.8515625" defaultRowHeight="12.75"/>
  <cols>
    <col min="1" max="1" width="14.28125" style="0" customWidth="1"/>
    <col min="2" max="2" width="7.28125" style="0" customWidth="1"/>
    <col min="3" max="3" width="6.7109375" style="0" customWidth="1"/>
    <col min="4" max="4" width="8.8515625" style="0" customWidth="1"/>
    <col min="5" max="5" width="12.7109375" style="0" customWidth="1"/>
    <col min="6" max="6" width="3.7109375" style="0" customWidth="1"/>
    <col min="7" max="7" width="6.28125" style="0" customWidth="1"/>
    <col min="8" max="8" width="10.7109375" style="0" customWidth="1"/>
    <col min="9" max="18" width="10.7109375" style="0" bestFit="1" customWidth="1"/>
    <col min="19" max="19" width="9.28125" style="0" customWidth="1"/>
    <col min="20" max="20" width="9.140625" style="0" customWidth="1"/>
  </cols>
  <sheetData>
    <row r="1" ht="12.75" hidden="1"/>
    <row r="2" ht="12.75" hidden="1"/>
    <row r="3" spans="1:20" ht="12.75">
      <c r="A3" s="169" t="s">
        <v>107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ht="12.75" hidden="1"/>
    <row r="6" spans="1:20" ht="96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72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</row>
    <row r="7" spans="1:20" ht="12.75" customHeight="1" hidden="1">
      <c r="A7" s="170" t="s">
        <v>19</v>
      </c>
      <c r="B7" s="2"/>
      <c r="C7" s="2" t="s">
        <v>20</v>
      </c>
      <c r="D7" s="2" t="s">
        <v>21</v>
      </c>
      <c r="E7" s="2" t="s">
        <v>22</v>
      </c>
      <c r="F7" s="2"/>
      <c r="G7" s="2"/>
      <c r="H7" s="3">
        <f>I7+J7+K7+L7+M7+N7+O7+P7+Q7+R7+S7+T7</f>
        <v>2649002</v>
      </c>
      <c r="I7" s="3">
        <f>'[2]бюдж'!H7</f>
        <v>205353</v>
      </c>
      <c r="J7" s="3">
        <f>'[2]бюдж'!I7</f>
        <v>266949</v>
      </c>
      <c r="K7" s="3">
        <f>'[2]бюдж'!J7</f>
        <v>266949</v>
      </c>
      <c r="L7" s="3">
        <f>'[2]бюдж'!K7</f>
        <v>266949</v>
      </c>
      <c r="M7" s="3">
        <f>'[2]бюдж'!L7</f>
        <v>205351</v>
      </c>
      <c r="N7" s="3">
        <f>'[2]бюдж'!M7</f>
        <v>205351</v>
      </c>
      <c r="O7" s="3">
        <f>'[2]бюдж'!N7</f>
        <v>205350</v>
      </c>
      <c r="P7" s="3">
        <f>'[2]бюдж'!O7</f>
        <v>205350</v>
      </c>
      <c r="Q7" s="3">
        <f>'[2]бюдж'!P7</f>
        <v>205350</v>
      </c>
      <c r="R7" s="3">
        <f>'[2]бюдж'!Q7</f>
        <v>205350</v>
      </c>
      <c r="S7" s="3">
        <f>'[2]бюдж'!R7</f>
        <v>205350</v>
      </c>
      <c r="T7" s="3">
        <f>'[2]бюдж'!S7</f>
        <v>205350</v>
      </c>
    </row>
    <row r="8" spans="1:20" ht="12.75" hidden="1">
      <c r="A8" s="170"/>
      <c r="B8" s="2"/>
      <c r="C8" s="2" t="s">
        <v>20</v>
      </c>
      <c r="D8" s="2" t="s">
        <v>21</v>
      </c>
      <c r="E8" s="2" t="s">
        <v>22</v>
      </c>
      <c r="F8" s="2"/>
      <c r="G8" s="2"/>
      <c r="H8" s="3">
        <f aca="true" t="shared" si="0" ref="H8:H44">I8+J8+K8+L8+M8+N8+O8+P8+Q8+R8+S8+T8</f>
        <v>799998</v>
      </c>
      <c r="I8" s="3">
        <f>'[2]бюдж'!H8</f>
        <v>62018</v>
      </c>
      <c r="J8" s="3">
        <f>'[2]бюдж'!I8</f>
        <v>80620</v>
      </c>
      <c r="K8" s="3">
        <f>'[2]бюдж'!J8</f>
        <v>80620</v>
      </c>
      <c r="L8" s="3">
        <f>'[2]бюдж'!K8</f>
        <v>80620</v>
      </c>
      <c r="M8" s="3">
        <f>'[2]бюдж'!L8</f>
        <v>62020</v>
      </c>
      <c r="N8" s="3">
        <f>'[2]бюдж'!M8</f>
        <v>62020</v>
      </c>
      <c r="O8" s="3">
        <f>'[2]бюдж'!N8</f>
        <v>62020</v>
      </c>
      <c r="P8" s="3">
        <f>'[2]бюдж'!O8</f>
        <v>62020</v>
      </c>
      <c r="Q8" s="3">
        <f>'[2]бюдж'!P8</f>
        <v>62010</v>
      </c>
      <c r="R8" s="3">
        <f>'[2]бюдж'!Q8</f>
        <v>62010</v>
      </c>
      <c r="S8" s="3">
        <f>'[2]бюдж'!R8</f>
        <v>62010</v>
      </c>
      <c r="T8" s="3">
        <f>'[2]бюдж'!S8</f>
        <v>62010</v>
      </c>
    </row>
    <row r="9" spans="1:20" ht="34.5" customHeight="1">
      <c r="A9" s="170"/>
      <c r="B9" s="53" t="s">
        <v>108</v>
      </c>
      <c r="C9" s="2" t="s">
        <v>20</v>
      </c>
      <c r="D9" s="2" t="s">
        <v>21</v>
      </c>
      <c r="E9" s="2" t="s">
        <v>22</v>
      </c>
      <c r="F9" s="2" t="s">
        <v>109</v>
      </c>
      <c r="G9" s="2" t="s">
        <v>110</v>
      </c>
      <c r="H9" s="4">
        <f>SUM(H7:H8)</f>
        <v>3449000</v>
      </c>
      <c r="I9" s="4">
        <f aca="true" t="shared" si="1" ref="I9:T9">SUM(I7:I8)</f>
        <v>267371</v>
      </c>
      <c r="J9" s="4">
        <f t="shared" si="1"/>
        <v>347569</v>
      </c>
      <c r="K9" s="4">
        <f t="shared" si="1"/>
        <v>347569</v>
      </c>
      <c r="L9" s="4">
        <f t="shared" si="1"/>
        <v>347569</v>
      </c>
      <c r="M9" s="4">
        <f t="shared" si="1"/>
        <v>267371</v>
      </c>
      <c r="N9" s="4">
        <f t="shared" si="1"/>
        <v>267371</v>
      </c>
      <c r="O9" s="4">
        <f t="shared" si="1"/>
        <v>267370</v>
      </c>
      <c r="P9" s="4">
        <f t="shared" si="1"/>
        <v>267370</v>
      </c>
      <c r="Q9" s="4">
        <f t="shared" si="1"/>
        <v>267360</v>
      </c>
      <c r="R9" s="4">
        <f t="shared" si="1"/>
        <v>267360</v>
      </c>
      <c r="S9" s="4">
        <f t="shared" si="1"/>
        <v>267360</v>
      </c>
      <c r="T9" s="4">
        <f t="shared" si="1"/>
        <v>267360</v>
      </c>
    </row>
    <row r="10" spans="1:20" ht="13.5" customHeight="1" hidden="1">
      <c r="A10" s="170" t="s">
        <v>78</v>
      </c>
      <c r="B10" s="2"/>
      <c r="C10" s="2"/>
      <c r="D10" s="2"/>
      <c r="E10" s="2"/>
      <c r="F10" s="2"/>
      <c r="G10" s="2"/>
      <c r="H10" s="3">
        <f>I10+J10+K10+L10+M10+N10+O10+P10+Q10+R10+S10+T10</f>
        <v>2442626</v>
      </c>
      <c r="I10" s="3">
        <f>'[2]бюдж'!H13</f>
        <v>189346</v>
      </c>
      <c r="J10" s="3">
        <f>'[2]бюдж'!I13</f>
        <v>246160</v>
      </c>
      <c r="K10" s="3">
        <f>'[2]бюдж'!J13</f>
        <v>246160</v>
      </c>
      <c r="L10" s="3">
        <f>'[2]бюдж'!K13</f>
        <v>246160</v>
      </c>
      <c r="M10" s="3">
        <f>'[2]бюдж'!L13</f>
        <v>189350</v>
      </c>
      <c r="N10" s="3">
        <f>'[2]бюдж'!M13</f>
        <v>189350</v>
      </c>
      <c r="O10" s="3">
        <f>'[2]бюдж'!N13</f>
        <v>189350</v>
      </c>
      <c r="P10" s="3">
        <f>'[2]бюдж'!O13</f>
        <v>189350</v>
      </c>
      <c r="Q10" s="3">
        <f>'[2]бюдж'!P13</f>
        <v>189350</v>
      </c>
      <c r="R10" s="3">
        <f>'[2]бюдж'!Q13</f>
        <v>189350</v>
      </c>
      <c r="S10" s="3">
        <f>'[2]бюдж'!R13</f>
        <v>189350</v>
      </c>
      <c r="T10" s="3">
        <f>'[2]бюдж'!S13</f>
        <v>189350</v>
      </c>
    </row>
    <row r="11" spans="1:20" ht="13.5" customHeight="1" hidden="1">
      <c r="A11" s="170"/>
      <c r="B11" s="2"/>
      <c r="C11" s="2"/>
      <c r="D11" s="2"/>
      <c r="E11" s="2"/>
      <c r="F11" s="2"/>
      <c r="G11" s="2"/>
      <c r="H11" s="3">
        <f>I11+J11+K11+L11+M11+N11+O11+P11+Q11+R11+S11+T11</f>
        <v>737674</v>
      </c>
      <c r="I11" s="3">
        <f>'[2]бюдж'!H14</f>
        <v>57214</v>
      </c>
      <c r="J11" s="3">
        <f>'[2]бюдж'!I14</f>
        <v>74340</v>
      </c>
      <c r="K11" s="3">
        <f>'[2]бюдж'!J14</f>
        <v>74340</v>
      </c>
      <c r="L11" s="3">
        <f>'[2]бюдж'!K14</f>
        <v>74340</v>
      </c>
      <c r="M11" s="3">
        <f>'[2]бюдж'!L14</f>
        <v>57180</v>
      </c>
      <c r="N11" s="3">
        <f>'[2]бюдж'!M14</f>
        <v>57180</v>
      </c>
      <c r="O11" s="3">
        <f>'[2]бюдж'!N14</f>
        <v>57180</v>
      </c>
      <c r="P11" s="3">
        <f>'[2]бюдж'!O14</f>
        <v>57180</v>
      </c>
      <c r="Q11" s="3">
        <f>'[2]бюдж'!P14</f>
        <v>57180</v>
      </c>
      <c r="R11" s="3">
        <f>'[2]бюдж'!Q14</f>
        <v>57180</v>
      </c>
      <c r="S11" s="3">
        <f>'[2]бюдж'!R14</f>
        <v>57180</v>
      </c>
      <c r="T11" s="3">
        <f>'[2]бюдж'!S14</f>
        <v>57180</v>
      </c>
    </row>
    <row r="12" spans="1:20" ht="27" customHeight="1">
      <c r="A12" s="170"/>
      <c r="B12" s="53" t="s">
        <v>111</v>
      </c>
      <c r="C12" s="2" t="s">
        <v>20</v>
      </c>
      <c r="D12" s="2" t="s">
        <v>21</v>
      </c>
      <c r="E12" s="2" t="s">
        <v>22</v>
      </c>
      <c r="F12" s="2" t="s">
        <v>109</v>
      </c>
      <c r="G12" s="2" t="s">
        <v>110</v>
      </c>
      <c r="H12" s="4">
        <f>H11+H10</f>
        <v>3180300</v>
      </c>
      <c r="I12" s="4">
        <f aca="true" t="shared" si="2" ref="I12:T12">I11+I10</f>
        <v>246560</v>
      </c>
      <c r="J12" s="4">
        <f t="shared" si="2"/>
        <v>320500</v>
      </c>
      <c r="K12" s="4">
        <f t="shared" si="2"/>
        <v>320500</v>
      </c>
      <c r="L12" s="4">
        <f t="shared" si="2"/>
        <v>320500</v>
      </c>
      <c r="M12" s="4">
        <f t="shared" si="2"/>
        <v>246530</v>
      </c>
      <c r="N12" s="4">
        <f t="shared" si="2"/>
        <v>246530</v>
      </c>
      <c r="O12" s="4">
        <f t="shared" si="2"/>
        <v>246530</v>
      </c>
      <c r="P12" s="4">
        <f t="shared" si="2"/>
        <v>246530</v>
      </c>
      <c r="Q12" s="4">
        <f t="shared" si="2"/>
        <v>246530</v>
      </c>
      <c r="R12" s="4">
        <f t="shared" si="2"/>
        <v>246530</v>
      </c>
      <c r="S12" s="4">
        <f t="shared" si="2"/>
        <v>246530</v>
      </c>
      <c r="T12" s="4">
        <f t="shared" si="2"/>
        <v>246530</v>
      </c>
    </row>
    <row r="13" spans="1:20" ht="13.5" customHeight="1" hidden="1">
      <c r="A13" s="170" t="s">
        <v>31</v>
      </c>
      <c r="B13" s="2"/>
      <c r="C13" s="2"/>
      <c r="D13" s="2"/>
      <c r="E13" s="2"/>
      <c r="F13" s="2"/>
      <c r="G13" s="2"/>
      <c r="H13" s="3">
        <f t="shared" si="0"/>
        <v>1776036</v>
      </c>
      <c r="I13" s="3">
        <f>'[2]бюдж'!H16</f>
        <v>137926</v>
      </c>
      <c r="J13" s="3">
        <f>'[2]бюдж'!I16</f>
        <v>137680</v>
      </c>
      <c r="K13" s="3">
        <f>'[2]бюдж'!J16</f>
        <v>178890</v>
      </c>
      <c r="L13" s="3">
        <f>'[2]бюдж'!K16</f>
        <v>178890</v>
      </c>
      <c r="M13" s="3">
        <f>'[2]бюдж'!L16</f>
        <v>178890</v>
      </c>
      <c r="N13" s="3">
        <f>'[2]бюдж'!M16</f>
        <v>137680</v>
      </c>
      <c r="O13" s="3">
        <f>'[2]бюдж'!N16</f>
        <v>137680</v>
      </c>
      <c r="P13" s="3">
        <f>'[2]бюдж'!O16</f>
        <v>137680</v>
      </c>
      <c r="Q13" s="3">
        <f>'[2]бюдж'!P16</f>
        <v>137680</v>
      </c>
      <c r="R13" s="3">
        <f>'[2]бюдж'!Q16</f>
        <v>137680</v>
      </c>
      <c r="S13" s="3">
        <f>'[2]бюдж'!R16</f>
        <v>137680</v>
      </c>
      <c r="T13" s="3">
        <f>'[2]бюдж'!S16</f>
        <v>137680</v>
      </c>
    </row>
    <row r="14" spans="1:20" ht="13.5" customHeight="1" hidden="1">
      <c r="A14" s="170"/>
      <c r="B14" s="2"/>
      <c r="C14" s="2"/>
      <c r="D14" s="2"/>
      <c r="E14" s="2"/>
      <c r="F14" s="2"/>
      <c r="G14" s="2"/>
      <c r="H14" s="3">
        <f t="shared" si="0"/>
        <v>536364</v>
      </c>
      <c r="I14" s="3">
        <f>'[2]бюдж'!H17</f>
        <v>41574</v>
      </c>
      <c r="J14" s="3">
        <f>'[2]бюдж'!I17</f>
        <v>54060</v>
      </c>
      <c r="K14" s="3">
        <f>'[2]бюдж'!J17</f>
        <v>54060</v>
      </c>
      <c r="L14" s="3">
        <f>'[2]бюдж'!K17</f>
        <v>54060</v>
      </c>
      <c r="M14" s="3">
        <f>'[2]бюдж'!L17</f>
        <v>41580</v>
      </c>
      <c r="N14" s="3">
        <f>'[2]бюдж'!M17</f>
        <v>41580</v>
      </c>
      <c r="O14" s="3">
        <f>'[2]бюдж'!N17</f>
        <v>41580</v>
      </c>
      <c r="P14" s="3">
        <f>'[2]бюдж'!O17</f>
        <v>41580</v>
      </c>
      <c r="Q14" s="3">
        <f>'[2]бюдж'!P17</f>
        <v>41580</v>
      </c>
      <c r="R14" s="3">
        <f>'[2]бюдж'!Q17</f>
        <v>41570</v>
      </c>
      <c r="S14" s="3">
        <f>'[2]бюдж'!R17</f>
        <v>41570</v>
      </c>
      <c r="T14" s="3">
        <f>'[2]бюдж'!S17</f>
        <v>41570</v>
      </c>
    </row>
    <row r="15" spans="1:20" ht="35.25" customHeight="1">
      <c r="A15" s="170"/>
      <c r="B15" s="53" t="s">
        <v>112</v>
      </c>
      <c r="C15" s="2" t="s">
        <v>20</v>
      </c>
      <c r="D15" s="2" t="s">
        <v>21</v>
      </c>
      <c r="E15" s="2" t="s">
        <v>22</v>
      </c>
      <c r="F15" s="2" t="s">
        <v>109</v>
      </c>
      <c r="G15" s="2" t="s">
        <v>110</v>
      </c>
      <c r="H15" s="4">
        <f>SUM(H13:H14)</f>
        <v>2312400</v>
      </c>
      <c r="I15" s="4">
        <f aca="true" t="shared" si="3" ref="I15:T15">SUM(I13:I14)</f>
        <v>179500</v>
      </c>
      <c r="J15" s="4">
        <f t="shared" si="3"/>
        <v>191740</v>
      </c>
      <c r="K15" s="4">
        <f t="shared" si="3"/>
        <v>232950</v>
      </c>
      <c r="L15" s="4">
        <f t="shared" si="3"/>
        <v>232950</v>
      </c>
      <c r="M15" s="4">
        <f t="shared" si="3"/>
        <v>220470</v>
      </c>
      <c r="N15" s="4">
        <f t="shared" si="3"/>
        <v>179260</v>
      </c>
      <c r="O15" s="4">
        <f t="shared" si="3"/>
        <v>179260</v>
      </c>
      <c r="P15" s="4">
        <f t="shared" si="3"/>
        <v>179260</v>
      </c>
      <c r="Q15" s="4">
        <f t="shared" si="3"/>
        <v>179260</v>
      </c>
      <c r="R15" s="4">
        <f t="shared" si="3"/>
        <v>179250</v>
      </c>
      <c r="S15" s="4">
        <f t="shared" si="3"/>
        <v>179250</v>
      </c>
      <c r="T15" s="4">
        <f t="shared" si="3"/>
        <v>179250</v>
      </c>
    </row>
    <row r="16" spans="1:20" ht="13.5" customHeight="1" hidden="1">
      <c r="A16" s="170" t="s">
        <v>32</v>
      </c>
      <c r="B16" s="2"/>
      <c r="C16" s="2"/>
      <c r="D16" s="2"/>
      <c r="E16" s="2"/>
      <c r="F16" s="2"/>
      <c r="G16" s="2"/>
      <c r="H16" s="3">
        <f t="shared" si="0"/>
        <v>1404303</v>
      </c>
      <c r="I16" s="3">
        <f>'[2]бюдж'!H10</f>
        <v>108860</v>
      </c>
      <c r="J16" s="3">
        <f>'[2]бюдж'!I10</f>
        <v>141523</v>
      </c>
      <c r="K16" s="3">
        <f>'[2]бюдж'!J10</f>
        <v>141520</v>
      </c>
      <c r="L16" s="3">
        <f>'[2]бюдж'!K10</f>
        <v>141520</v>
      </c>
      <c r="M16" s="3">
        <f>'[2]бюдж'!L10</f>
        <v>108860</v>
      </c>
      <c r="N16" s="3">
        <f>'[2]бюдж'!M10</f>
        <v>108860</v>
      </c>
      <c r="O16" s="3">
        <f>'[2]бюдж'!N10</f>
        <v>108860</v>
      </c>
      <c r="P16" s="3">
        <f>'[2]бюдж'!O10</f>
        <v>108860</v>
      </c>
      <c r="Q16" s="3">
        <f>'[2]бюдж'!P10</f>
        <v>108860</v>
      </c>
      <c r="R16" s="3">
        <f>'[2]бюдж'!Q10</f>
        <v>108860</v>
      </c>
      <c r="S16" s="3">
        <f>'[2]бюдж'!R10</f>
        <v>108860</v>
      </c>
      <c r="T16" s="3">
        <f>'[2]бюдж'!S10</f>
        <v>108860</v>
      </c>
    </row>
    <row r="17" spans="1:20" ht="13.5" customHeight="1" hidden="1">
      <c r="A17" s="170"/>
      <c r="B17" s="2"/>
      <c r="C17" s="2"/>
      <c r="D17" s="2"/>
      <c r="E17" s="2"/>
      <c r="F17" s="2"/>
      <c r="G17" s="2"/>
      <c r="H17" s="3">
        <f t="shared" si="0"/>
        <v>424097</v>
      </c>
      <c r="I17" s="3">
        <f>'[2]бюдж'!H11</f>
        <v>32877</v>
      </c>
      <c r="J17" s="3">
        <f>'[2]бюдж'!I11</f>
        <v>42740</v>
      </c>
      <c r="K17" s="3">
        <f>'[2]бюдж'!J11</f>
        <v>42740</v>
      </c>
      <c r="L17" s="3">
        <f>'[2]бюдж'!K11</f>
        <v>42740</v>
      </c>
      <c r="M17" s="3">
        <f>'[2]бюдж'!L11</f>
        <v>32880</v>
      </c>
      <c r="N17" s="3">
        <f>'[2]бюдж'!M11</f>
        <v>32880</v>
      </c>
      <c r="O17" s="3">
        <f>'[2]бюдж'!N11</f>
        <v>32880</v>
      </c>
      <c r="P17" s="3">
        <f>'[2]бюдж'!O11</f>
        <v>32880</v>
      </c>
      <c r="Q17" s="3">
        <f>'[2]бюдж'!P11</f>
        <v>32870</v>
      </c>
      <c r="R17" s="3">
        <f>'[2]бюдж'!Q11</f>
        <v>32870</v>
      </c>
      <c r="S17" s="3">
        <f>'[2]бюдж'!R11</f>
        <v>32870</v>
      </c>
      <c r="T17" s="3">
        <f>'[2]бюдж'!S11</f>
        <v>32870</v>
      </c>
    </row>
    <row r="18" spans="1:20" ht="27" customHeight="1">
      <c r="A18" s="170"/>
      <c r="B18" s="53" t="s">
        <v>113</v>
      </c>
      <c r="C18" s="2" t="s">
        <v>20</v>
      </c>
      <c r="D18" s="2" t="s">
        <v>21</v>
      </c>
      <c r="E18" s="2" t="s">
        <v>22</v>
      </c>
      <c r="F18" s="2" t="s">
        <v>109</v>
      </c>
      <c r="G18" s="2" t="s">
        <v>110</v>
      </c>
      <c r="H18" s="4">
        <f>SUM(H16:H17)</f>
        <v>1828400</v>
      </c>
      <c r="I18" s="4">
        <f aca="true" t="shared" si="4" ref="I18:T18">SUM(I16:I17)</f>
        <v>141737</v>
      </c>
      <c r="J18" s="4">
        <f t="shared" si="4"/>
        <v>184263</v>
      </c>
      <c r="K18" s="4">
        <f t="shared" si="4"/>
        <v>184260</v>
      </c>
      <c r="L18" s="4">
        <f t="shared" si="4"/>
        <v>184260</v>
      </c>
      <c r="M18" s="4">
        <f t="shared" si="4"/>
        <v>141740</v>
      </c>
      <c r="N18" s="4">
        <f t="shared" si="4"/>
        <v>141740</v>
      </c>
      <c r="O18" s="4">
        <f t="shared" si="4"/>
        <v>141740</v>
      </c>
      <c r="P18" s="4">
        <f t="shared" si="4"/>
        <v>141740</v>
      </c>
      <c r="Q18" s="4">
        <f t="shared" si="4"/>
        <v>141730</v>
      </c>
      <c r="R18" s="4">
        <f t="shared" si="4"/>
        <v>141730</v>
      </c>
      <c r="S18" s="4">
        <f t="shared" si="4"/>
        <v>141730</v>
      </c>
      <c r="T18" s="4">
        <f t="shared" si="4"/>
        <v>141730</v>
      </c>
    </row>
    <row r="19" spans="1:20" ht="12.75" hidden="1">
      <c r="A19" s="171" t="s">
        <v>114</v>
      </c>
      <c r="B19" s="172"/>
      <c r="C19" s="172"/>
      <c r="D19" s="172"/>
      <c r="E19" s="172"/>
      <c r="F19" s="172"/>
      <c r="G19" s="173"/>
      <c r="H19" s="4">
        <f>H16+H13+H10+H7</f>
        <v>8271967</v>
      </c>
      <c r="I19" s="4">
        <f aca="true" t="shared" si="5" ref="I19:T21">I16+I13+I10+I7</f>
        <v>641485</v>
      </c>
      <c r="J19" s="4">
        <f t="shared" si="5"/>
        <v>792312</v>
      </c>
      <c r="K19" s="4">
        <f t="shared" si="5"/>
        <v>833519</v>
      </c>
      <c r="L19" s="4">
        <f t="shared" si="5"/>
        <v>833519</v>
      </c>
      <c r="M19" s="4">
        <f t="shared" si="5"/>
        <v>682451</v>
      </c>
      <c r="N19" s="4">
        <f t="shared" si="5"/>
        <v>641241</v>
      </c>
      <c r="O19" s="4">
        <f t="shared" si="5"/>
        <v>641240</v>
      </c>
      <c r="P19" s="4">
        <f t="shared" si="5"/>
        <v>641240</v>
      </c>
      <c r="Q19" s="4">
        <f t="shared" si="5"/>
        <v>641240</v>
      </c>
      <c r="R19" s="4">
        <f t="shared" si="5"/>
        <v>641240</v>
      </c>
      <c r="S19" s="4">
        <f t="shared" si="5"/>
        <v>641240</v>
      </c>
      <c r="T19" s="4">
        <f t="shared" si="5"/>
        <v>641240</v>
      </c>
    </row>
    <row r="20" spans="1:20" ht="12.75" hidden="1">
      <c r="A20" s="171" t="s">
        <v>114</v>
      </c>
      <c r="B20" s="172"/>
      <c r="C20" s="172"/>
      <c r="D20" s="172"/>
      <c r="E20" s="172"/>
      <c r="F20" s="172"/>
      <c r="G20" s="173"/>
      <c r="H20" s="4">
        <f>H17+H14+H11+H8</f>
        <v>2498133</v>
      </c>
      <c r="I20" s="4">
        <f t="shared" si="5"/>
        <v>193683</v>
      </c>
      <c r="J20" s="4">
        <f t="shared" si="5"/>
        <v>251760</v>
      </c>
      <c r="K20" s="4">
        <f t="shared" si="5"/>
        <v>251760</v>
      </c>
      <c r="L20" s="4">
        <f t="shared" si="5"/>
        <v>251760</v>
      </c>
      <c r="M20" s="4">
        <f t="shared" si="5"/>
        <v>193660</v>
      </c>
      <c r="N20" s="4">
        <f t="shared" si="5"/>
        <v>193660</v>
      </c>
      <c r="O20" s="4">
        <f t="shared" si="5"/>
        <v>193660</v>
      </c>
      <c r="P20" s="4">
        <f t="shared" si="5"/>
        <v>193660</v>
      </c>
      <c r="Q20" s="4">
        <f t="shared" si="5"/>
        <v>193640</v>
      </c>
      <c r="R20" s="4">
        <f t="shared" si="5"/>
        <v>193630</v>
      </c>
      <c r="S20" s="4">
        <f t="shared" si="5"/>
        <v>193630</v>
      </c>
      <c r="T20" s="4">
        <f t="shared" si="5"/>
        <v>193630</v>
      </c>
    </row>
    <row r="21" spans="1:20" ht="21" customHeight="1">
      <c r="A21" s="174" t="s">
        <v>115</v>
      </c>
      <c r="B21" s="175"/>
      <c r="C21" s="175"/>
      <c r="D21" s="175"/>
      <c r="E21" s="175"/>
      <c r="F21" s="175"/>
      <c r="G21" s="176"/>
      <c r="H21" s="4">
        <f>H18+H15+H12+H9</f>
        <v>10770100</v>
      </c>
      <c r="I21" s="4">
        <f t="shared" si="5"/>
        <v>835168</v>
      </c>
      <c r="J21" s="4">
        <f t="shared" si="5"/>
        <v>1044072</v>
      </c>
      <c r="K21" s="4">
        <f t="shared" si="5"/>
        <v>1085279</v>
      </c>
      <c r="L21" s="4">
        <f t="shared" si="5"/>
        <v>1085279</v>
      </c>
      <c r="M21" s="4">
        <f t="shared" si="5"/>
        <v>876111</v>
      </c>
      <c r="N21" s="4">
        <f t="shared" si="5"/>
        <v>834901</v>
      </c>
      <c r="O21" s="4">
        <f t="shared" si="5"/>
        <v>834900</v>
      </c>
      <c r="P21" s="4">
        <f t="shared" si="5"/>
        <v>834900</v>
      </c>
      <c r="Q21" s="4">
        <f t="shared" si="5"/>
        <v>834880</v>
      </c>
      <c r="R21" s="4">
        <f t="shared" si="5"/>
        <v>834870</v>
      </c>
      <c r="S21" s="4">
        <f t="shared" si="5"/>
        <v>834870</v>
      </c>
      <c r="T21" s="4">
        <f t="shared" si="5"/>
        <v>834870</v>
      </c>
    </row>
    <row r="22" spans="1:20" ht="12.75">
      <c r="A22" s="177" t="s">
        <v>93</v>
      </c>
      <c r="B22" s="2" t="s">
        <v>94</v>
      </c>
      <c r="C22" s="2" t="s">
        <v>20</v>
      </c>
      <c r="D22" s="2" t="s">
        <v>21</v>
      </c>
      <c r="E22" s="2" t="s">
        <v>22</v>
      </c>
      <c r="F22" s="2" t="s">
        <v>23</v>
      </c>
      <c r="G22" s="2" t="s">
        <v>24</v>
      </c>
      <c r="H22" s="3">
        <f t="shared" si="0"/>
        <v>1453700</v>
      </c>
      <c r="I22" s="3">
        <f>'[2]казен'!H7</f>
        <v>112680</v>
      </c>
      <c r="J22" s="3">
        <f>'[2]казен'!I7</f>
        <v>146500</v>
      </c>
      <c r="K22" s="3">
        <f>'[2]казен'!J7</f>
        <v>146500</v>
      </c>
      <c r="L22" s="3">
        <f>'[2]казен'!K7</f>
        <v>146500</v>
      </c>
      <c r="M22" s="3">
        <f>'[2]казен'!L7</f>
        <v>112690</v>
      </c>
      <c r="N22" s="3">
        <f>'[2]казен'!M7</f>
        <v>112690</v>
      </c>
      <c r="O22" s="3">
        <f>'[2]казен'!N7</f>
        <v>112690</v>
      </c>
      <c r="P22" s="3">
        <f>'[2]казен'!O7</f>
        <v>112690</v>
      </c>
      <c r="Q22" s="3">
        <f>'[2]казен'!P7</f>
        <v>112690</v>
      </c>
      <c r="R22" s="3">
        <f>'[2]казен'!Q7</f>
        <v>112690</v>
      </c>
      <c r="S22" s="3">
        <f>'[2]казен'!R7</f>
        <v>112690</v>
      </c>
      <c r="T22" s="3">
        <f>'[2]казен'!S7</f>
        <v>112690</v>
      </c>
    </row>
    <row r="23" spans="1:20" ht="12.75">
      <c r="A23" s="178"/>
      <c r="B23" s="2" t="s">
        <v>94</v>
      </c>
      <c r="C23" s="2" t="s">
        <v>20</v>
      </c>
      <c r="D23" s="2" t="s">
        <v>21</v>
      </c>
      <c r="E23" s="2" t="s">
        <v>22</v>
      </c>
      <c r="F23" s="2" t="s">
        <v>23</v>
      </c>
      <c r="G23" s="2" t="s">
        <v>25</v>
      </c>
      <c r="H23" s="3">
        <f t="shared" si="0"/>
        <v>439000</v>
      </c>
      <c r="I23" s="3">
        <f>'[2]казен'!H8</f>
        <v>34040</v>
      </c>
      <c r="J23" s="3">
        <f>'[2]казен'!I8</f>
        <v>44240</v>
      </c>
      <c r="K23" s="3">
        <f>'[2]казен'!J8</f>
        <v>44240</v>
      </c>
      <c r="L23" s="3">
        <f>'[2]казен'!K8</f>
        <v>44240</v>
      </c>
      <c r="M23" s="3">
        <f>'[2]казен'!L8</f>
        <v>34030</v>
      </c>
      <c r="N23" s="3">
        <f>'[2]казен'!M8</f>
        <v>34030</v>
      </c>
      <c r="O23" s="3">
        <f>'[2]казен'!N8</f>
        <v>34030</v>
      </c>
      <c r="P23" s="3">
        <f>'[2]казен'!O8</f>
        <v>34030</v>
      </c>
      <c r="Q23" s="3">
        <f>'[2]казен'!P8</f>
        <v>34030</v>
      </c>
      <c r="R23" s="3">
        <f>'[2]казен'!Q8</f>
        <v>34030</v>
      </c>
      <c r="S23" s="3">
        <f>'[2]казен'!R8</f>
        <v>34030</v>
      </c>
      <c r="T23" s="3">
        <f>'[2]казен'!S8</f>
        <v>34030</v>
      </c>
    </row>
    <row r="24" spans="1:20" ht="12.75">
      <c r="A24" s="179"/>
      <c r="B24" s="180" t="s">
        <v>26</v>
      </c>
      <c r="C24" s="181"/>
      <c r="D24" s="181"/>
      <c r="E24" s="182"/>
      <c r="F24" s="5"/>
      <c r="G24" s="2"/>
      <c r="H24" s="4">
        <f>SUM(H22:H23)</f>
        <v>1892700</v>
      </c>
      <c r="I24" s="4">
        <f aca="true" t="shared" si="6" ref="I24:T24">SUM(I22:I23)</f>
        <v>146720</v>
      </c>
      <c r="J24" s="4">
        <f t="shared" si="6"/>
        <v>190740</v>
      </c>
      <c r="K24" s="4">
        <f t="shared" si="6"/>
        <v>190740</v>
      </c>
      <c r="L24" s="4">
        <f t="shared" si="6"/>
        <v>190740</v>
      </c>
      <c r="M24" s="4">
        <f t="shared" si="6"/>
        <v>146720</v>
      </c>
      <c r="N24" s="4">
        <f t="shared" si="6"/>
        <v>146720</v>
      </c>
      <c r="O24" s="4">
        <f t="shared" si="6"/>
        <v>146720</v>
      </c>
      <c r="P24" s="4">
        <f t="shared" si="6"/>
        <v>146720</v>
      </c>
      <c r="Q24" s="4">
        <f t="shared" si="6"/>
        <v>146720</v>
      </c>
      <c r="R24" s="4">
        <f t="shared" si="6"/>
        <v>146720</v>
      </c>
      <c r="S24" s="4">
        <f t="shared" si="6"/>
        <v>146720</v>
      </c>
      <c r="T24" s="4">
        <f t="shared" si="6"/>
        <v>146720</v>
      </c>
    </row>
    <row r="25" spans="1:20" ht="12.75">
      <c r="A25" s="170" t="s">
        <v>88</v>
      </c>
      <c r="B25" s="2" t="s">
        <v>89</v>
      </c>
      <c r="C25" s="2" t="s">
        <v>20</v>
      </c>
      <c r="D25" s="2" t="s">
        <v>21</v>
      </c>
      <c r="E25" s="2" t="s">
        <v>22</v>
      </c>
      <c r="F25" s="2" t="s">
        <v>23</v>
      </c>
      <c r="G25" s="2" t="s">
        <v>24</v>
      </c>
      <c r="H25" s="3">
        <f t="shared" si="0"/>
        <v>1215100</v>
      </c>
      <c r="I25" s="3">
        <f>'[2]казен'!H10</f>
        <v>94230</v>
      </c>
      <c r="J25" s="3">
        <f>'[2]казен'!I10</f>
        <v>122450</v>
      </c>
      <c r="K25" s="3">
        <f>'[2]казен'!J10</f>
        <v>122450</v>
      </c>
      <c r="L25" s="3">
        <f>'[2]казен'!K10</f>
        <v>122450</v>
      </c>
      <c r="M25" s="3">
        <f>'[2]казен'!L10</f>
        <v>94190</v>
      </c>
      <c r="N25" s="3">
        <f>'[2]казен'!M10</f>
        <v>94190</v>
      </c>
      <c r="O25" s="3">
        <f>'[2]казен'!N10</f>
        <v>94190</v>
      </c>
      <c r="P25" s="3">
        <f>'[2]казен'!O10</f>
        <v>94190</v>
      </c>
      <c r="Q25" s="3">
        <f>'[2]казен'!P10</f>
        <v>94190</v>
      </c>
      <c r="R25" s="3">
        <f>'[2]казен'!Q10</f>
        <v>94190</v>
      </c>
      <c r="S25" s="3">
        <f>'[2]казен'!R10</f>
        <v>94190</v>
      </c>
      <c r="T25" s="3">
        <f>'[2]казен'!S10</f>
        <v>94190</v>
      </c>
    </row>
    <row r="26" spans="1:20" ht="12.75">
      <c r="A26" s="170"/>
      <c r="B26" s="2" t="s">
        <v>89</v>
      </c>
      <c r="C26" s="2" t="s">
        <v>20</v>
      </c>
      <c r="D26" s="2" t="s">
        <v>21</v>
      </c>
      <c r="E26" s="2" t="s">
        <v>22</v>
      </c>
      <c r="F26" s="2" t="s">
        <v>23</v>
      </c>
      <c r="G26" s="2" t="s">
        <v>25</v>
      </c>
      <c r="H26" s="3">
        <f t="shared" si="0"/>
        <v>367000</v>
      </c>
      <c r="I26" s="3">
        <f>'[2]казен'!H11</f>
        <v>28460</v>
      </c>
      <c r="J26" s="3">
        <f>'[2]казен'!I11</f>
        <v>36980</v>
      </c>
      <c r="K26" s="3">
        <f>'[2]казен'!J11</f>
        <v>36980</v>
      </c>
      <c r="L26" s="3">
        <f>'[2]казен'!K11</f>
        <v>36980</v>
      </c>
      <c r="M26" s="3">
        <f>'[2]казен'!L11</f>
        <v>28450</v>
      </c>
      <c r="N26" s="3">
        <f>'[2]казен'!M11</f>
        <v>28450</v>
      </c>
      <c r="O26" s="3">
        <f>'[2]казен'!N11</f>
        <v>28450</v>
      </c>
      <c r="P26" s="3">
        <f>'[2]казен'!O11</f>
        <v>28450</v>
      </c>
      <c r="Q26" s="3">
        <f>'[2]казен'!P11</f>
        <v>28450</v>
      </c>
      <c r="R26" s="3">
        <f>'[2]казен'!Q11</f>
        <v>28450</v>
      </c>
      <c r="S26" s="3">
        <f>'[2]казен'!R11</f>
        <v>28450</v>
      </c>
      <c r="T26" s="3">
        <f>'[2]казен'!S11</f>
        <v>28450</v>
      </c>
    </row>
    <row r="27" spans="1:20" ht="12.75">
      <c r="A27" s="170"/>
      <c r="B27" s="180" t="s">
        <v>26</v>
      </c>
      <c r="C27" s="181"/>
      <c r="D27" s="181"/>
      <c r="E27" s="182"/>
      <c r="F27" s="5"/>
      <c r="G27" s="2"/>
      <c r="H27" s="4">
        <f>SUM(H25:H26)</f>
        <v>1582100</v>
      </c>
      <c r="I27" s="4">
        <f aca="true" t="shared" si="7" ref="I27:T27">SUM(I25:I26)</f>
        <v>122690</v>
      </c>
      <c r="J27" s="4">
        <f t="shared" si="7"/>
        <v>159430</v>
      </c>
      <c r="K27" s="4">
        <f t="shared" si="7"/>
        <v>159430</v>
      </c>
      <c r="L27" s="4">
        <f t="shared" si="7"/>
        <v>159430</v>
      </c>
      <c r="M27" s="4">
        <f t="shared" si="7"/>
        <v>122640</v>
      </c>
      <c r="N27" s="4">
        <f t="shared" si="7"/>
        <v>122640</v>
      </c>
      <c r="O27" s="4">
        <f t="shared" si="7"/>
        <v>122640</v>
      </c>
      <c r="P27" s="4">
        <f t="shared" si="7"/>
        <v>122640</v>
      </c>
      <c r="Q27" s="4">
        <f t="shared" si="7"/>
        <v>122640</v>
      </c>
      <c r="R27" s="4">
        <f t="shared" si="7"/>
        <v>122640</v>
      </c>
      <c r="S27" s="4">
        <f t="shared" si="7"/>
        <v>122640</v>
      </c>
      <c r="T27" s="4">
        <f t="shared" si="7"/>
        <v>122640</v>
      </c>
    </row>
    <row r="28" spans="1:20" ht="12.75">
      <c r="A28" s="170" t="s">
        <v>85</v>
      </c>
      <c r="B28" s="2" t="s">
        <v>86</v>
      </c>
      <c r="C28" s="2" t="s">
        <v>20</v>
      </c>
      <c r="D28" s="2" t="s">
        <v>21</v>
      </c>
      <c r="E28" s="2" t="s">
        <v>22</v>
      </c>
      <c r="F28" s="2" t="s">
        <v>23</v>
      </c>
      <c r="G28" s="2" t="s">
        <v>24</v>
      </c>
      <c r="H28" s="3">
        <f t="shared" si="0"/>
        <v>1542400</v>
      </c>
      <c r="I28" s="3">
        <f>'[2]казен'!H13</f>
        <v>137490</v>
      </c>
      <c r="J28" s="3">
        <f>'[2]казен'!I13</f>
        <v>137500</v>
      </c>
      <c r="K28" s="3">
        <f>'[2]казен'!J13</f>
        <v>137500</v>
      </c>
      <c r="L28" s="3">
        <f>'[2]казен'!K13</f>
        <v>137500</v>
      </c>
      <c r="M28" s="3">
        <f>'[2]казен'!L13</f>
        <v>137500</v>
      </c>
      <c r="N28" s="3">
        <f>'[2]казен'!M13</f>
        <v>137500</v>
      </c>
      <c r="O28" s="3">
        <f>'[2]казен'!N13</f>
        <v>119560</v>
      </c>
      <c r="P28" s="3">
        <f>'[2]казен'!O13</f>
        <v>119570</v>
      </c>
      <c r="Q28" s="3">
        <f>'[2]казен'!P13</f>
        <v>119570</v>
      </c>
      <c r="R28" s="3">
        <f>'[2]казен'!Q13</f>
        <v>119570</v>
      </c>
      <c r="S28" s="3">
        <f>'[2]казен'!R13</f>
        <v>119570</v>
      </c>
      <c r="T28" s="3">
        <f>'[2]казен'!S13</f>
        <v>119570</v>
      </c>
    </row>
    <row r="29" spans="1:20" ht="12.75">
      <c r="A29" s="170"/>
      <c r="B29" s="2" t="s">
        <v>86</v>
      </c>
      <c r="C29" s="2" t="s">
        <v>20</v>
      </c>
      <c r="D29" s="2" t="s">
        <v>21</v>
      </c>
      <c r="E29" s="2" t="s">
        <v>22</v>
      </c>
      <c r="F29" s="2" t="s">
        <v>23</v>
      </c>
      <c r="G29" s="2" t="s">
        <v>25</v>
      </c>
      <c r="H29" s="3">
        <f t="shared" si="0"/>
        <v>465800</v>
      </c>
      <c r="I29" s="3">
        <f>'[2]казен'!H14</f>
        <v>41560</v>
      </c>
      <c r="J29" s="3">
        <f>'[2]казен'!I14</f>
        <v>41530</v>
      </c>
      <c r="K29" s="3">
        <f>'[2]казен'!J14</f>
        <v>41530</v>
      </c>
      <c r="L29" s="3">
        <f>'[2]казен'!K14</f>
        <v>41530</v>
      </c>
      <c r="M29" s="3">
        <f>'[2]казен'!L14</f>
        <v>41530</v>
      </c>
      <c r="N29" s="3">
        <f>'[2]казен'!M14</f>
        <v>41520</v>
      </c>
      <c r="O29" s="3">
        <f>'[2]казен'!N14</f>
        <v>36100</v>
      </c>
      <c r="P29" s="3">
        <f>'[2]казен'!O14</f>
        <v>36100</v>
      </c>
      <c r="Q29" s="3">
        <f>'[2]казен'!P14</f>
        <v>36100</v>
      </c>
      <c r="R29" s="3">
        <f>'[2]казен'!Q14</f>
        <v>36100</v>
      </c>
      <c r="S29" s="3">
        <f>'[2]казен'!R14</f>
        <v>36100</v>
      </c>
      <c r="T29" s="3">
        <f>'[2]казен'!S14</f>
        <v>36100</v>
      </c>
    </row>
    <row r="30" spans="1:20" ht="12.75">
      <c r="A30" s="170"/>
      <c r="B30" s="180" t="s">
        <v>26</v>
      </c>
      <c r="C30" s="181"/>
      <c r="D30" s="181"/>
      <c r="E30" s="182"/>
      <c r="F30" s="5"/>
      <c r="G30" s="2"/>
      <c r="H30" s="4">
        <f>SUM(H28:H29)</f>
        <v>2008200</v>
      </c>
      <c r="I30" s="4">
        <f aca="true" t="shared" si="8" ref="I30:T30">SUM(I28:I29)</f>
        <v>179050</v>
      </c>
      <c r="J30" s="4">
        <f t="shared" si="8"/>
        <v>179030</v>
      </c>
      <c r="K30" s="4">
        <f t="shared" si="8"/>
        <v>179030</v>
      </c>
      <c r="L30" s="4">
        <f t="shared" si="8"/>
        <v>179030</v>
      </c>
      <c r="M30" s="4">
        <f t="shared" si="8"/>
        <v>179030</v>
      </c>
      <c r="N30" s="4">
        <f t="shared" si="8"/>
        <v>179020</v>
      </c>
      <c r="O30" s="4">
        <f t="shared" si="8"/>
        <v>155660</v>
      </c>
      <c r="P30" s="4">
        <f t="shared" si="8"/>
        <v>155670</v>
      </c>
      <c r="Q30" s="4">
        <f t="shared" si="8"/>
        <v>155670</v>
      </c>
      <c r="R30" s="4">
        <f t="shared" si="8"/>
        <v>155670</v>
      </c>
      <c r="S30" s="4">
        <f t="shared" si="8"/>
        <v>155670</v>
      </c>
      <c r="T30" s="4">
        <f t="shared" si="8"/>
        <v>155670</v>
      </c>
    </row>
    <row r="31" spans="1:20" ht="12.75">
      <c r="A31" s="170" t="s">
        <v>27</v>
      </c>
      <c r="B31" s="2" t="s">
        <v>28</v>
      </c>
      <c r="C31" s="2" t="s">
        <v>20</v>
      </c>
      <c r="D31" s="2" t="s">
        <v>21</v>
      </c>
      <c r="E31" s="2" t="s">
        <v>22</v>
      </c>
      <c r="F31" s="2" t="s">
        <v>23</v>
      </c>
      <c r="G31" s="2" t="s">
        <v>24</v>
      </c>
      <c r="H31" s="3">
        <f t="shared" si="0"/>
        <v>1630500</v>
      </c>
      <c r="I31" s="3">
        <f>'[2]казен'!H16</f>
        <v>126390</v>
      </c>
      <c r="J31" s="3">
        <f>'[2]казен'!I16</f>
        <v>164330</v>
      </c>
      <c r="K31" s="3">
        <f>'[2]казен'!J16</f>
        <v>164330</v>
      </c>
      <c r="L31" s="3">
        <f>'[2]казен'!K16</f>
        <v>164330</v>
      </c>
      <c r="M31" s="3">
        <f>'[2]казен'!L16</f>
        <v>126390</v>
      </c>
      <c r="N31" s="3">
        <f>'[2]казен'!M16</f>
        <v>126390</v>
      </c>
      <c r="O31" s="3">
        <f>'[2]казен'!N16</f>
        <v>126390</v>
      </c>
      <c r="P31" s="3">
        <f>'[2]казен'!O16</f>
        <v>126390</v>
      </c>
      <c r="Q31" s="3">
        <f>'[2]казен'!P16</f>
        <v>126390</v>
      </c>
      <c r="R31" s="3">
        <f>'[2]казен'!Q16</f>
        <v>126390</v>
      </c>
      <c r="S31" s="3">
        <f>'[2]казен'!R16</f>
        <v>126390</v>
      </c>
      <c r="T31" s="3">
        <f>'[2]казен'!S16</f>
        <v>126390</v>
      </c>
    </row>
    <row r="32" spans="1:20" ht="12.75">
      <c r="A32" s="170"/>
      <c r="B32" s="2" t="s">
        <v>28</v>
      </c>
      <c r="C32" s="2" t="s">
        <v>20</v>
      </c>
      <c r="D32" s="2" t="s">
        <v>21</v>
      </c>
      <c r="E32" s="2" t="s">
        <v>22</v>
      </c>
      <c r="F32" s="2" t="s">
        <v>23</v>
      </c>
      <c r="G32" s="2" t="s">
        <v>25</v>
      </c>
      <c r="H32" s="3">
        <f t="shared" si="0"/>
        <v>492400</v>
      </c>
      <c r="I32" s="3">
        <f>'[2]казен'!H17</f>
        <v>38170</v>
      </c>
      <c r="J32" s="3">
        <f>'[2]казен'!I17</f>
        <v>49630</v>
      </c>
      <c r="K32" s="3">
        <f>'[2]казен'!J17</f>
        <v>49630</v>
      </c>
      <c r="L32" s="3">
        <f>'[2]казен'!K17</f>
        <v>49630</v>
      </c>
      <c r="M32" s="3">
        <f>'[2]казен'!L17</f>
        <v>38170</v>
      </c>
      <c r="N32" s="3">
        <f>'[2]казен'!M17</f>
        <v>38170</v>
      </c>
      <c r="O32" s="3">
        <f>'[2]казен'!N17</f>
        <v>38170</v>
      </c>
      <c r="P32" s="3">
        <f>'[2]казен'!O17</f>
        <v>38170</v>
      </c>
      <c r="Q32" s="3">
        <f>'[2]казен'!P17</f>
        <v>38170</v>
      </c>
      <c r="R32" s="3">
        <f>'[2]казен'!Q17</f>
        <v>38170</v>
      </c>
      <c r="S32" s="3">
        <f>'[2]казен'!R17</f>
        <v>38170</v>
      </c>
      <c r="T32" s="3">
        <f>'[2]казен'!S17</f>
        <v>38150</v>
      </c>
    </row>
    <row r="33" spans="1:20" ht="12.75">
      <c r="A33" s="170"/>
      <c r="B33" s="180" t="s">
        <v>26</v>
      </c>
      <c r="C33" s="181"/>
      <c r="D33" s="181"/>
      <c r="E33" s="182"/>
      <c r="F33" s="5"/>
      <c r="G33" s="2"/>
      <c r="H33" s="4">
        <f>SUM(H31:H32)</f>
        <v>2122900</v>
      </c>
      <c r="I33" s="4">
        <f aca="true" t="shared" si="9" ref="I33:T33">SUM(I31:I32)</f>
        <v>164560</v>
      </c>
      <c r="J33" s="4">
        <f t="shared" si="9"/>
        <v>213960</v>
      </c>
      <c r="K33" s="4">
        <f t="shared" si="9"/>
        <v>213960</v>
      </c>
      <c r="L33" s="4">
        <f t="shared" si="9"/>
        <v>213960</v>
      </c>
      <c r="M33" s="4">
        <f t="shared" si="9"/>
        <v>164560</v>
      </c>
      <c r="N33" s="4">
        <f t="shared" si="9"/>
        <v>164560</v>
      </c>
      <c r="O33" s="4">
        <f t="shared" si="9"/>
        <v>164560</v>
      </c>
      <c r="P33" s="4">
        <f t="shared" si="9"/>
        <v>164560</v>
      </c>
      <c r="Q33" s="4">
        <f t="shared" si="9"/>
        <v>164560</v>
      </c>
      <c r="R33" s="4">
        <f t="shared" si="9"/>
        <v>164560</v>
      </c>
      <c r="S33" s="4">
        <f t="shared" si="9"/>
        <v>164560</v>
      </c>
      <c r="T33" s="4">
        <f t="shared" si="9"/>
        <v>164540</v>
      </c>
    </row>
    <row r="34" spans="1:20" ht="12.75">
      <c r="A34" s="170" t="s">
        <v>96</v>
      </c>
      <c r="B34" s="2" t="s">
        <v>97</v>
      </c>
      <c r="C34" s="2" t="s">
        <v>20</v>
      </c>
      <c r="D34" s="2" t="s">
        <v>21</v>
      </c>
      <c r="E34" s="2" t="s">
        <v>22</v>
      </c>
      <c r="F34" s="2" t="s">
        <v>23</v>
      </c>
      <c r="G34" s="2" t="s">
        <v>24</v>
      </c>
      <c r="H34" s="3">
        <f t="shared" si="0"/>
        <v>1762100</v>
      </c>
      <c r="I34" s="3">
        <f>'[2]казен'!H28</f>
        <v>157050</v>
      </c>
      <c r="J34" s="3">
        <f>'[2]казен'!I28</f>
        <v>157090</v>
      </c>
      <c r="K34" s="3">
        <f>'[2]казен'!J28</f>
        <v>157090</v>
      </c>
      <c r="L34" s="3">
        <f>'[2]казен'!K28</f>
        <v>157090</v>
      </c>
      <c r="M34" s="3">
        <f>'[2]казен'!L28</f>
        <v>157090</v>
      </c>
      <c r="N34" s="3">
        <f>'[2]казен'!M28</f>
        <v>157090</v>
      </c>
      <c r="O34" s="3">
        <f>'[2]казен'!N28</f>
        <v>136600</v>
      </c>
      <c r="P34" s="3">
        <f>'[2]казен'!O28</f>
        <v>136600</v>
      </c>
      <c r="Q34" s="3">
        <f>'[2]казен'!P28</f>
        <v>136600</v>
      </c>
      <c r="R34" s="3">
        <f>'[2]казен'!Q28</f>
        <v>136600</v>
      </c>
      <c r="S34" s="3">
        <f>'[2]казен'!R28</f>
        <v>136600</v>
      </c>
      <c r="T34" s="3">
        <f>'[2]казен'!S28</f>
        <v>136600</v>
      </c>
    </row>
    <row r="35" spans="1:20" ht="12.75">
      <c r="A35" s="170"/>
      <c r="B35" s="2" t="s">
        <v>97</v>
      </c>
      <c r="C35" s="2" t="s">
        <v>20</v>
      </c>
      <c r="D35" s="2" t="s">
        <v>21</v>
      </c>
      <c r="E35" s="2" t="s">
        <v>22</v>
      </c>
      <c r="F35" s="2" t="s">
        <v>23</v>
      </c>
      <c r="G35" s="2" t="s">
        <v>25</v>
      </c>
      <c r="H35" s="3">
        <f t="shared" si="0"/>
        <v>532200</v>
      </c>
      <c r="I35" s="3">
        <f>'[2]казен'!H29</f>
        <v>47450</v>
      </c>
      <c r="J35" s="3">
        <f>'[2]казен'!I29</f>
        <v>47440</v>
      </c>
      <c r="K35" s="3">
        <f>'[2]казен'!J29</f>
        <v>47440</v>
      </c>
      <c r="L35" s="3">
        <f>'[2]казен'!K29</f>
        <v>47440</v>
      </c>
      <c r="M35" s="3">
        <f>'[2]казен'!L29</f>
        <v>47440</v>
      </c>
      <c r="N35" s="3">
        <f>'[2]казен'!M29</f>
        <v>47440</v>
      </c>
      <c r="O35" s="3">
        <f>'[2]казен'!N29</f>
        <v>41300</v>
      </c>
      <c r="P35" s="3">
        <f>'[2]казен'!O29</f>
        <v>41250</v>
      </c>
      <c r="Q35" s="3">
        <f>'[2]казен'!P29</f>
        <v>41250</v>
      </c>
      <c r="R35" s="3">
        <f>'[2]казен'!Q29</f>
        <v>41250</v>
      </c>
      <c r="S35" s="3">
        <f>'[2]казен'!R29</f>
        <v>41250</v>
      </c>
      <c r="T35" s="3">
        <f>'[2]казен'!S29</f>
        <v>41250</v>
      </c>
    </row>
    <row r="36" spans="1:20" ht="12.75">
      <c r="A36" s="170"/>
      <c r="B36" s="180" t="s">
        <v>26</v>
      </c>
      <c r="C36" s="181"/>
      <c r="D36" s="181"/>
      <c r="E36" s="182"/>
      <c r="F36" s="5"/>
      <c r="G36" s="2"/>
      <c r="H36" s="4">
        <f>SUM(H34:H35)</f>
        <v>2294300</v>
      </c>
      <c r="I36" s="4">
        <f aca="true" t="shared" si="10" ref="I36:T36">SUM(I34:I35)</f>
        <v>204500</v>
      </c>
      <c r="J36" s="4">
        <f t="shared" si="10"/>
        <v>204530</v>
      </c>
      <c r="K36" s="4">
        <f t="shared" si="10"/>
        <v>204530</v>
      </c>
      <c r="L36" s="4">
        <f t="shared" si="10"/>
        <v>204530</v>
      </c>
      <c r="M36" s="4">
        <f t="shared" si="10"/>
        <v>204530</v>
      </c>
      <c r="N36" s="4">
        <f t="shared" si="10"/>
        <v>204530</v>
      </c>
      <c r="O36" s="4">
        <f t="shared" si="10"/>
        <v>177900</v>
      </c>
      <c r="P36" s="4">
        <f t="shared" si="10"/>
        <v>177850</v>
      </c>
      <c r="Q36" s="4">
        <f t="shared" si="10"/>
        <v>177850</v>
      </c>
      <c r="R36" s="4">
        <f t="shared" si="10"/>
        <v>177850</v>
      </c>
      <c r="S36" s="4">
        <f t="shared" si="10"/>
        <v>177850</v>
      </c>
      <c r="T36" s="4">
        <f t="shared" si="10"/>
        <v>177850</v>
      </c>
    </row>
    <row r="37" spans="1:20" ht="12.75">
      <c r="A37" s="170" t="s">
        <v>30</v>
      </c>
      <c r="B37" s="2" t="s">
        <v>87</v>
      </c>
      <c r="C37" s="2" t="s">
        <v>20</v>
      </c>
      <c r="D37" s="2" t="s">
        <v>21</v>
      </c>
      <c r="E37" s="2" t="s">
        <v>22</v>
      </c>
      <c r="F37" s="2" t="s">
        <v>23</v>
      </c>
      <c r="G37" s="2" t="s">
        <v>24</v>
      </c>
      <c r="H37" s="3">
        <f t="shared" si="0"/>
        <v>1453200</v>
      </c>
      <c r="I37" s="3">
        <f>'[2]казен'!H19</f>
        <v>112680</v>
      </c>
      <c r="J37" s="3">
        <f>'[2]казен'!I19</f>
        <v>146440</v>
      </c>
      <c r="K37" s="3">
        <f>'[2]казен'!J19</f>
        <v>146440</v>
      </c>
      <c r="L37" s="3">
        <f>'[2]казен'!K19</f>
        <v>146440</v>
      </c>
      <c r="M37" s="3">
        <f>'[2]казен'!L19</f>
        <v>112650</v>
      </c>
      <c r="N37" s="3">
        <f>'[2]казен'!M19</f>
        <v>112650</v>
      </c>
      <c r="O37" s="3">
        <f>'[2]казен'!N19</f>
        <v>112650</v>
      </c>
      <c r="P37" s="3">
        <f>'[2]казен'!O19</f>
        <v>112650</v>
      </c>
      <c r="Q37" s="3">
        <f>'[2]казен'!P19</f>
        <v>112650</v>
      </c>
      <c r="R37" s="3">
        <f>'[2]казен'!Q19</f>
        <v>112650</v>
      </c>
      <c r="S37" s="3">
        <f>'[2]казен'!R19</f>
        <v>112650</v>
      </c>
      <c r="T37" s="3">
        <f>'[2]казен'!S19</f>
        <v>112650</v>
      </c>
    </row>
    <row r="38" spans="1:20" ht="12.75">
      <c r="A38" s="170"/>
      <c r="B38" s="2" t="s">
        <v>87</v>
      </c>
      <c r="C38" s="2" t="s">
        <v>20</v>
      </c>
      <c r="D38" s="2" t="s">
        <v>21</v>
      </c>
      <c r="E38" s="2" t="s">
        <v>22</v>
      </c>
      <c r="F38" s="2" t="s">
        <v>23</v>
      </c>
      <c r="G38" s="2" t="s">
        <v>25</v>
      </c>
      <c r="H38" s="3">
        <f t="shared" si="0"/>
        <v>438900</v>
      </c>
      <c r="I38" s="3">
        <f>'[2]казен'!H20</f>
        <v>34080</v>
      </c>
      <c r="J38" s="3">
        <f>'[2]казен'!I20</f>
        <v>44220</v>
      </c>
      <c r="K38" s="3">
        <f>'[2]казен'!J20</f>
        <v>44220</v>
      </c>
      <c r="L38" s="3">
        <f>'[2]казен'!K20</f>
        <v>44220</v>
      </c>
      <c r="M38" s="3">
        <f>'[2]казен'!L20</f>
        <v>34020</v>
      </c>
      <c r="N38" s="3">
        <f>'[2]казен'!M20</f>
        <v>34020</v>
      </c>
      <c r="O38" s="3">
        <f>'[2]казен'!N20</f>
        <v>34020</v>
      </c>
      <c r="P38" s="3">
        <f>'[2]казен'!O20</f>
        <v>34020</v>
      </c>
      <c r="Q38" s="3">
        <f>'[2]казен'!P20</f>
        <v>34020</v>
      </c>
      <c r="R38" s="3">
        <f>'[2]казен'!Q20</f>
        <v>34020</v>
      </c>
      <c r="S38" s="3">
        <f>'[2]казен'!R20</f>
        <v>34020</v>
      </c>
      <c r="T38" s="3">
        <f>'[2]казен'!S20</f>
        <v>34020</v>
      </c>
    </row>
    <row r="39" spans="1:20" ht="12.75">
      <c r="A39" s="170"/>
      <c r="B39" s="180" t="s">
        <v>26</v>
      </c>
      <c r="C39" s="181"/>
      <c r="D39" s="181"/>
      <c r="E39" s="182"/>
      <c r="F39" s="5"/>
      <c r="G39" s="2"/>
      <c r="H39" s="4">
        <f>SUM(H37:H38)</f>
        <v>1892100</v>
      </c>
      <c r="I39" s="4">
        <f aca="true" t="shared" si="11" ref="I39:T39">SUM(I37:I38)</f>
        <v>146760</v>
      </c>
      <c r="J39" s="4">
        <f t="shared" si="11"/>
        <v>190660</v>
      </c>
      <c r="K39" s="4">
        <f t="shared" si="11"/>
        <v>190660</v>
      </c>
      <c r="L39" s="4">
        <f t="shared" si="11"/>
        <v>190660</v>
      </c>
      <c r="M39" s="4">
        <f t="shared" si="11"/>
        <v>146670</v>
      </c>
      <c r="N39" s="4">
        <f t="shared" si="11"/>
        <v>146670</v>
      </c>
      <c r="O39" s="4">
        <f t="shared" si="11"/>
        <v>146670</v>
      </c>
      <c r="P39" s="4">
        <f t="shared" si="11"/>
        <v>146670</v>
      </c>
      <c r="Q39" s="4">
        <f t="shared" si="11"/>
        <v>146670</v>
      </c>
      <c r="R39" s="4">
        <f t="shared" si="11"/>
        <v>146670</v>
      </c>
      <c r="S39" s="4">
        <f t="shared" si="11"/>
        <v>146670</v>
      </c>
      <c r="T39" s="4">
        <f t="shared" si="11"/>
        <v>146670</v>
      </c>
    </row>
    <row r="40" spans="1:21" ht="12.75">
      <c r="A40" s="170" t="s">
        <v>33</v>
      </c>
      <c r="B40" s="2" t="s">
        <v>90</v>
      </c>
      <c r="C40" s="2" t="s">
        <v>20</v>
      </c>
      <c r="D40" s="2" t="s">
        <v>21</v>
      </c>
      <c r="E40" s="2" t="s">
        <v>22</v>
      </c>
      <c r="F40" s="2" t="s">
        <v>23</v>
      </c>
      <c r="G40" s="2" t="s">
        <v>24</v>
      </c>
      <c r="H40" s="3">
        <f t="shared" si="0"/>
        <v>1567000</v>
      </c>
      <c r="I40" s="3">
        <f>'[2]казен'!H22</f>
        <v>121480</v>
      </c>
      <c r="J40" s="3">
        <f>'[2]казен'!I22</f>
        <v>157920</v>
      </c>
      <c r="K40" s="3">
        <f>'[2]казен'!J22</f>
        <v>157920</v>
      </c>
      <c r="L40" s="3">
        <f>'[2]казен'!K22</f>
        <v>157920</v>
      </c>
      <c r="M40" s="3">
        <f>'[2]казен'!L22</f>
        <v>121470</v>
      </c>
      <c r="N40" s="3">
        <f>'[2]казен'!M22</f>
        <v>121470</v>
      </c>
      <c r="O40" s="3">
        <f>'[2]казен'!N22</f>
        <v>121470</v>
      </c>
      <c r="P40" s="3">
        <f>'[2]казен'!O22</f>
        <v>121470</v>
      </c>
      <c r="Q40" s="3">
        <f>'[2]казен'!P22</f>
        <v>121470</v>
      </c>
      <c r="R40" s="3">
        <f>'[2]казен'!Q22</f>
        <v>121470</v>
      </c>
      <c r="S40" s="3">
        <f>'[2]казен'!R22</f>
        <v>121470</v>
      </c>
      <c r="T40" s="3">
        <f>'[2]казен'!S22</f>
        <v>121470</v>
      </c>
      <c r="U40" s="46"/>
    </row>
    <row r="41" spans="1:20" ht="12.75">
      <c r="A41" s="170"/>
      <c r="B41" s="2" t="s">
        <v>90</v>
      </c>
      <c r="C41" s="2" t="s">
        <v>20</v>
      </c>
      <c r="D41" s="2" t="s">
        <v>21</v>
      </c>
      <c r="E41" s="2" t="s">
        <v>22</v>
      </c>
      <c r="F41" s="2" t="s">
        <v>23</v>
      </c>
      <c r="G41" s="2" t="s">
        <v>25</v>
      </c>
      <c r="H41" s="3">
        <f t="shared" si="0"/>
        <v>473200</v>
      </c>
      <c r="I41" s="3">
        <f>'[2]казен'!H23</f>
        <v>36610</v>
      </c>
      <c r="J41" s="3">
        <f>'[2]казен'!I23</f>
        <v>47690</v>
      </c>
      <c r="K41" s="3">
        <f>'[2]казен'!J23</f>
        <v>47690</v>
      </c>
      <c r="L41" s="3">
        <f>'[2]казен'!K23</f>
        <v>47690</v>
      </c>
      <c r="M41" s="3">
        <f>'[2]казен'!L23</f>
        <v>36690</v>
      </c>
      <c r="N41" s="3">
        <f>'[2]казен'!M23</f>
        <v>36690</v>
      </c>
      <c r="O41" s="3">
        <f>'[2]казен'!N23</f>
        <v>36690</v>
      </c>
      <c r="P41" s="3">
        <f>'[2]казен'!O23</f>
        <v>36690</v>
      </c>
      <c r="Q41" s="3">
        <f>'[2]казен'!P23</f>
        <v>36690</v>
      </c>
      <c r="R41" s="3">
        <f>'[2]казен'!Q23</f>
        <v>36690</v>
      </c>
      <c r="S41" s="3">
        <f>'[2]казен'!R23</f>
        <v>36690</v>
      </c>
      <c r="T41" s="3">
        <f>'[2]казен'!S23</f>
        <v>36690</v>
      </c>
    </row>
    <row r="42" spans="1:20" ht="12.75">
      <c r="A42" s="170"/>
      <c r="B42" s="180" t="s">
        <v>26</v>
      </c>
      <c r="C42" s="181"/>
      <c r="D42" s="181"/>
      <c r="E42" s="182"/>
      <c r="F42" s="5"/>
      <c r="G42" s="2"/>
      <c r="H42" s="4">
        <f>SUM(H40:H41)</f>
        <v>2040200</v>
      </c>
      <c r="I42" s="4">
        <f aca="true" t="shared" si="12" ref="I42:T42">SUM(I40:I41)</f>
        <v>158090</v>
      </c>
      <c r="J42" s="4">
        <f t="shared" si="12"/>
        <v>205610</v>
      </c>
      <c r="K42" s="4">
        <f t="shared" si="12"/>
        <v>205610</v>
      </c>
      <c r="L42" s="4">
        <f t="shared" si="12"/>
        <v>205610</v>
      </c>
      <c r="M42" s="4">
        <f t="shared" si="12"/>
        <v>158160</v>
      </c>
      <c r="N42" s="4">
        <f t="shared" si="12"/>
        <v>158160</v>
      </c>
      <c r="O42" s="4">
        <f t="shared" si="12"/>
        <v>158160</v>
      </c>
      <c r="P42" s="4">
        <f t="shared" si="12"/>
        <v>158160</v>
      </c>
      <c r="Q42" s="4">
        <f t="shared" si="12"/>
        <v>158160</v>
      </c>
      <c r="R42" s="4">
        <f t="shared" si="12"/>
        <v>158160</v>
      </c>
      <c r="S42" s="4">
        <f t="shared" si="12"/>
        <v>158160</v>
      </c>
      <c r="T42" s="4">
        <f t="shared" si="12"/>
        <v>158160</v>
      </c>
    </row>
    <row r="43" spans="1:20" ht="12.75">
      <c r="A43" s="170" t="s">
        <v>91</v>
      </c>
      <c r="B43" s="2" t="s">
        <v>92</v>
      </c>
      <c r="C43" s="2" t="s">
        <v>20</v>
      </c>
      <c r="D43" s="2" t="s">
        <v>21</v>
      </c>
      <c r="E43" s="2" t="s">
        <v>22</v>
      </c>
      <c r="F43" s="2" t="s">
        <v>23</v>
      </c>
      <c r="G43" s="2" t="s">
        <v>24</v>
      </c>
      <c r="H43" s="3">
        <f t="shared" si="0"/>
        <v>1618800</v>
      </c>
      <c r="I43" s="3">
        <f>'[2]казен'!H25</f>
        <v>144310</v>
      </c>
      <c r="J43" s="3">
        <f>'[2]казен'!I25</f>
        <v>144310</v>
      </c>
      <c r="K43" s="3">
        <f>'[2]казен'!J25</f>
        <v>144310</v>
      </c>
      <c r="L43" s="3">
        <f>'[2]казен'!K25</f>
        <v>144310</v>
      </c>
      <c r="M43" s="3">
        <f>'[2]казен'!L25</f>
        <v>144310</v>
      </c>
      <c r="N43" s="3">
        <f>'[2]казен'!M25</f>
        <v>144310</v>
      </c>
      <c r="O43" s="3">
        <f>'[2]казен'!N25</f>
        <v>125490</v>
      </c>
      <c r="P43" s="3">
        <f>'[2]казен'!O25</f>
        <v>125490</v>
      </c>
      <c r="Q43" s="3">
        <f>'[2]казен'!P25</f>
        <v>125490</v>
      </c>
      <c r="R43" s="3">
        <f>'[2]казен'!Q25</f>
        <v>125490</v>
      </c>
      <c r="S43" s="3">
        <f>'[2]казен'!R25</f>
        <v>125490</v>
      </c>
      <c r="T43" s="3">
        <f>'[2]казен'!S25</f>
        <v>125490</v>
      </c>
    </row>
    <row r="44" spans="1:20" ht="12.75">
      <c r="A44" s="170"/>
      <c r="B44" s="2" t="s">
        <v>92</v>
      </c>
      <c r="C44" s="2" t="s">
        <v>20</v>
      </c>
      <c r="D44" s="2" t="s">
        <v>21</v>
      </c>
      <c r="E44" s="2" t="s">
        <v>22</v>
      </c>
      <c r="F44" s="2" t="s">
        <v>23</v>
      </c>
      <c r="G44" s="2" t="s">
        <v>25</v>
      </c>
      <c r="H44" s="3">
        <f t="shared" si="0"/>
        <v>488900</v>
      </c>
      <c r="I44" s="3">
        <f>'[2]казен'!H26</f>
        <v>43602</v>
      </c>
      <c r="J44" s="3">
        <f>'[2]казен'!I26</f>
        <v>43582</v>
      </c>
      <c r="K44" s="3">
        <f>'[2]казен'!J26</f>
        <v>43582</v>
      </c>
      <c r="L44" s="3">
        <f>'[2]казен'!K26</f>
        <v>43582</v>
      </c>
      <c r="M44" s="3">
        <f>'[2]казен'!L26</f>
        <v>43582</v>
      </c>
      <c r="N44" s="3">
        <f>'[2]казен'!M26</f>
        <v>43582</v>
      </c>
      <c r="O44" s="3">
        <f>'[2]казен'!N26</f>
        <v>37898</v>
      </c>
      <c r="P44" s="3">
        <f>'[2]казен'!O26</f>
        <v>37898</v>
      </c>
      <c r="Q44" s="3">
        <f>'[2]казен'!P26</f>
        <v>37898</v>
      </c>
      <c r="R44" s="3">
        <f>'[2]казен'!Q26</f>
        <v>37898</v>
      </c>
      <c r="S44" s="3">
        <f>'[2]казен'!R26</f>
        <v>37898</v>
      </c>
      <c r="T44" s="3">
        <f>'[2]казен'!S26</f>
        <v>37898</v>
      </c>
    </row>
    <row r="45" spans="1:20" ht="12.75">
      <c r="A45" s="170"/>
      <c r="B45" s="183" t="s">
        <v>26</v>
      </c>
      <c r="C45" s="183"/>
      <c r="D45" s="183"/>
      <c r="E45" s="183"/>
      <c r="F45" s="2"/>
      <c r="G45" s="2"/>
      <c r="H45" s="4">
        <f>SUM(H43:H44)</f>
        <v>2107700</v>
      </c>
      <c r="I45" s="4">
        <f aca="true" t="shared" si="13" ref="I45:T45">SUM(I43:I44)</f>
        <v>187912</v>
      </c>
      <c r="J45" s="4">
        <f t="shared" si="13"/>
        <v>187892</v>
      </c>
      <c r="K45" s="4">
        <f t="shared" si="13"/>
        <v>187892</v>
      </c>
      <c r="L45" s="4">
        <f t="shared" si="13"/>
        <v>187892</v>
      </c>
      <c r="M45" s="4">
        <f t="shared" si="13"/>
        <v>187892</v>
      </c>
      <c r="N45" s="4">
        <f t="shared" si="13"/>
        <v>187892</v>
      </c>
      <c r="O45" s="4">
        <f t="shared" si="13"/>
        <v>163388</v>
      </c>
      <c r="P45" s="4">
        <f t="shared" si="13"/>
        <v>163388</v>
      </c>
      <c r="Q45" s="4">
        <f t="shared" si="13"/>
        <v>163388</v>
      </c>
      <c r="R45" s="4">
        <f t="shared" si="13"/>
        <v>163388</v>
      </c>
      <c r="S45" s="4">
        <f t="shared" si="13"/>
        <v>163388</v>
      </c>
      <c r="T45" s="4">
        <f t="shared" si="13"/>
        <v>163388</v>
      </c>
    </row>
    <row r="46" spans="1:20" ht="12.75" hidden="1">
      <c r="A46" s="171" t="s">
        <v>116</v>
      </c>
      <c r="B46" s="172"/>
      <c r="C46" s="172"/>
      <c r="D46" s="172"/>
      <c r="E46" s="172"/>
      <c r="F46" s="172"/>
      <c r="G46" s="173"/>
      <c r="H46" s="4">
        <f>H43+H40+H37+H34+H31+H28+H25+H22</f>
        <v>12242800</v>
      </c>
      <c r="I46" s="4">
        <f aca="true" t="shared" si="14" ref="I46:T48">I43+I40+I37+I34+I31+I28+I25+I22</f>
        <v>1006310</v>
      </c>
      <c r="J46" s="4">
        <f t="shared" si="14"/>
        <v>1176540</v>
      </c>
      <c r="K46" s="4">
        <f t="shared" si="14"/>
        <v>1176540</v>
      </c>
      <c r="L46" s="4">
        <f t="shared" si="14"/>
        <v>1176540</v>
      </c>
      <c r="M46" s="4">
        <f t="shared" si="14"/>
        <v>1006290</v>
      </c>
      <c r="N46" s="4">
        <f t="shared" si="14"/>
        <v>1006290</v>
      </c>
      <c r="O46" s="4">
        <f t="shared" si="14"/>
        <v>949040</v>
      </c>
      <c r="P46" s="4">
        <f t="shared" si="14"/>
        <v>949050</v>
      </c>
      <c r="Q46" s="4">
        <f t="shared" si="14"/>
        <v>949050</v>
      </c>
      <c r="R46" s="4">
        <f t="shared" si="14"/>
        <v>949050</v>
      </c>
      <c r="S46" s="4">
        <f t="shared" si="14"/>
        <v>949050</v>
      </c>
      <c r="T46" s="4">
        <f t="shared" si="14"/>
        <v>949050</v>
      </c>
    </row>
    <row r="47" spans="1:20" ht="12.75" hidden="1">
      <c r="A47" s="171" t="s">
        <v>117</v>
      </c>
      <c r="B47" s="172"/>
      <c r="C47" s="172"/>
      <c r="D47" s="172"/>
      <c r="E47" s="172"/>
      <c r="F47" s="172"/>
      <c r="G47" s="173"/>
      <c r="H47" s="4">
        <f>H44+H41+H38+H35+H32+H29+H26+H23</f>
        <v>3697400</v>
      </c>
      <c r="I47" s="4">
        <f t="shared" si="14"/>
        <v>303972</v>
      </c>
      <c r="J47" s="4">
        <f t="shared" si="14"/>
        <v>355312</v>
      </c>
      <c r="K47" s="4">
        <f t="shared" si="14"/>
        <v>355312</v>
      </c>
      <c r="L47" s="4">
        <f t="shared" si="14"/>
        <v>355312</v>
      </c>
      <c r="M47" s="4">
        <f t="shared" si="14"/>
        <v>303912</v>
      </c>
      <c r="N47" s="4">
        <f t="shared" si="14"/>
        <v>303902</v>
      </c>
      <c r="O47" s="4">
        <f t="shared" si="14"/>
        <v>286658</v>
      </c>
      <c r="P47" s="4">
        <f t="shared" si="14"/>
        <v>286608</v>
      </c>
      <c r="Q47" s="4">
        <f t="shared" si="14"/>
        <v>286608</v>
      </c>
      <c r="R47" s="4">
        <f t="shared" si="14"/>
        <v>286608</v>
      </c>
      <c r="S47" s="4">
        <f t="shared" si="14"/>
        <v>286608</v>
      </c>
      <c r="T47" s="4">
        <f t="shared" si="14"/>
        <v>286588</v>
      </c>
    </row>
    <row r="48" spans="1:20" ht="12.75">
      <c r="A48" s="171" t="s">
        <v>118</v>
      </c>
      <c r="B48" s="172"/>
      <c r="C48" s="172"/>
      <c r="D48" s="172"/>
      <c r="E48" s="172"/>
      <c r="F48" s="172"/>
      <c r="G48" s="173"/>
      <c r="H48" s="4">
        <f>H45+H42+H39+H36+H33+H30+H27+H24</f>
        <v>15940200</v>
      </c>
      <c r="I48" s="4">
        <f t="shared" si="14"/>
        <v>1310282</v>
      </c>
      <c r="J48" s="4">
        <f t="shared" si="14"/>
        <v>1531852</v>
      </c>
      <c r="K48" s="4">
        <f t="shared" si="14"/>
        <v>1531852</v>
      </c>
      <c r="L48" s="4">
        <f t="shared" si="14"/>
        <v>1531852</v>
      </c>
      <c r="M48" s="4">
        <f t="shared" si="14"/>
        <v>1310202</v>
      </c>
      <c r="N48" s="4">
        <f t="shared" si="14"/>
        <v>1310192</v>
      </c>
      <c r="O48" s="4">
        <f t="shared" si="14"/>
        <v>1235698</v>
      </c>
      <c r="P48" s="4">
        <f t="shared" si="14"/>
        <v>1235658</v>
      </c>
      <c r="Q48" s="4">
        <f t="shared" si="14"/>
        <v>1235658</v>
      </c>
      <c r="R48" s="4">
        <f t="shared" si="14"/>
        <v>1235658</v>
      </c>
      <c r="S48" s="4">
        <f t="shared" si="14"/>
        <v>1235658</v>
      </c>
      <c r="T48" s="4">
        <f t="shared" si="14"/>
        <v>1235638</v>
      </c>
    </row>
    <row r="49" spans="1:20" ht="12.75">
      <c r="A49" s="184" t="s">
        <v>119</v>
      </c>
      <c r="B49" s="185"/>
      <c r="C49" s="185"/>
      <c r="D49" s="185"/>
      <c r="E49" s="185"/>
      <c r="F49" s="185"/>
      <c r="G49" s="186"/>
      <c r="H49" s="3">
        <f>H48+H21</f>
        <v>26710300</v>
      </c>
      <c r="I49" s="3">
        <f aca="true" t="shared" si="15" ref="I49:T49">I48+I21</f>
        <v>2145450</v>
      </c>
      <c r="J49" s="3">
        <f t="shared" si="15"/>
        <v>2575924</v>
      </c>
      <c r="K49" s="3">
        <f t="shared" si="15"/>
        <v>2617131</v>
      </c>
      <c r="L49" s="3">
        <f t="shared" si="15"/>
        <v>2617131</v>
      </c>
      <c r="M49" s="3">
        <f t="shared" si="15"/>
        <v>2186313</v>
      </c>
      <c r="N49" s="3">
        <f t="shared" si="15"/>
        <v>2145093</v>
      </c>
      <c r="O49" s="3">
        <f t="shared" si="15"/>
        <v>2070598</v>
      </c>
      <c r="P49" s="3">
        <f t="shared" si="15"/>
        <v>2070558</v>
      </c>
      <c r="Q49" s="3">
        <f t="shared" si="15"/>
        <v>2070538</v>
      </c>
      <c r="R49" s="3">
        <f t="shared" si="15"/>
        <v>2070528</v>
      </c>
      <c r="S49" s="3">
        <f t="shared" si="15"/>
        <v>2070528</v>
      </c>
      <c r="T49" s="3">
        <f t="shared" si="15"/>
        <v>2070508</v>
      </c>
    </row>
    <row r="51" ht="12.75" hidden="1"/>
    <row r="52" spans="1:19" ht="12.75">
      <c r="A52" t="s">
        <v>120</v>
      </c>
      <c r="Q52" s="187" t="s">
        <v>103</v>
      </c>
      <c r="R52" s="187"/>
      <c r="S52" s="187"/>
    </row>
    <row r="53" ht="13.5" customHeight="1">
      <c r="H53" s="6"/>
    </row>
    <row r="54" spans="17:19" ht="12.75" customHeight="1" hidden="1">
      <c r="Q54" s="187"/>
      <c r="R54" s="187"/>
      <c r="S54" s="187"/>
    </row>
    <row r="55" spans="8:19" ht="9.75" customHeight="1"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6" ht="12.75">
      <c r="A56" s="7" t="s">
        <v>121</v>
      </c>
      <c r="B56" s="7"/>
      <c r="C56" s="7"/>
      <c r="D56" s="7"/>
      <c r="E56" s="7"/>
      <c r="F56" s="7"/>
    </row>
    <row r="57" ht="12.75" customHeight="1" hidden="1">
      <c r="T57" s="6"/>
    </row>
    <row r="58" ht="12.75">
      <c r="A58" s="7"/>
    </row>
  </sheetData>
  <sheetProtection/>
  <mergeCells count="30">
    <mergeCell ref="A28:A30"/>
    <mergeCell ref="B30:E30"/>
    <mergeCell ref="A3:T3"/>
    <mergeCell ref="A7:A9"/>
    <mergeCell ref="A10:A12"/>
    <mergeCell ref="A13:A15"/>
    <mergeCell ref="A16:A18"/>
    <mergeCell ref="A19:G19"/>
    <mergeCell ref="A20:G20"/>
    <mergeCell ref="A21:G21"/>
    <mergeCell ref="A22:A24"/>
    <mergeCell ref="B24:E24"/>
    <mergeCell ref="A25:A27"/>
    <mergeCell ref="B27:E27"/>
    <mergeCell ref="A31:A33"/>
    <mergeCell ref="B33:E33"/>
    <mergeCell ref="A34:A36"/>
    <mergeCell ref="B36:E36"/>
    <mergeCell ref="A40:A42"/>
    <mergeCell ref="B42:E42"/>
    <mergeCell ref="A37:A39"/>
    <mergeCell ref="B39:E39"/>
    <mergeCell ref="Q52:S52"/>
    <mergeCell ref="Q54:S54"/>
    <mergeCell ref="A43:A45"/>
    <mergeCell ref="B45:E45"/>
    <mergeCell ref="A46:G46"/>
    <mergeCell ref="A47:G47"/>
    <mergeCell ref="A48:G48"/>
    <mergeCell ref="A49:G49"/>
  </mergeCells>
  <printOptions/>
  <pageMargins left="0" right="0" top="0.984251968503937" bottom="0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5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1.28125" style="0" customWidth="1"/>
    <col min="2" max="2" width="4.421875" style="0" customWidth="1"/>
    <col min="3" max="3" width="51.140625" style="0" customWidth="1"/>
    <col min="4" max="4" width="10.28125" style="0" bestFit="1" customWidth="1"/>
    <col min="5" max="5" width="12.7109375" style="0" customWidth="1"/>
    <col min="6" max="6" width="10.7109375" style="0" customWidth="1"/>
    <col min="7" max="10" width="9.140625" style="0" bestFit="1" customWidth="1"/>
    <col min="11" max="13" width="9.00390625" style="0" bestFit="1" customWidth="1"/>
    <col min="14" max="15" width="8.57421875" style="0" customWidth="1"/>
    <col min="16" max="16" width="8.8515625" style="0" customWidth="1"/>
  </cols>
  <sheetData>
    <row r="1" spans="3:17" ht="12.75">
      <c r="C1" s="213" t="s">
        <v>154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12.75">
      <c r="A2" s="71"/>
      <c r="B2" s="70"/>
      <c r="C2" s="214" t="s">
        <v>155</v>
      </c>
      <c r="D2" s="215"/>
      <c r="E2" s="72" t="s">
        <v>28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6" ht="12.75">
      <c r="A3" s="216" t="s">
        <v>156</v>
      </c>
      <c r="B3" s="216" t="s">
        <v>157</v>
      </c>
      <c r="C3" s="217"/>
      <c r="D3" s="216" t="s">
        <v>158</v>
      </c>
      <c r="E3" s="218" t="s">
        <v>159</v>
      </c>
      <c r="F3" s="218"/>
      <c r="G3" s="218"/>
      <c r="H3" s="218" t="s">
        <v>160</v>
      </c>
      <c r="I3" s="218"/>
      <c r="J3" s="218"/>
      <c r="K3" s="218" t="s">
        <v>161</v>
      </c>
      <c r="L3" s="218"/>
      <c r="M3" s="218"/>
      <c r="N3" s="218" t="s">
        <v>162</v>
      </c>
      <c r="O3" s="218"/>
      <c r="P3" s="218"/>
    </row>
    <row r="4" spans="1:16" ht="12.75">
      <c r="A4" s="217"/>
      <c r="B4" s="217"/>
      <c r="C4" s="217"/>
      <c r="D4" s="216"/>
      <c r="E4" s="74" t="s">
        <v>163</v>
      </c>
      <c r="F4" s="74" t="s">
        <v>164</v>
      </c>
      <c r="G4" s="74" t="s">
        <v>165</v>
      </c>
      <c r="H4" s="74" t="s">
        <v>166</v>
      </c>
      <c r="I4" s="74" t="s">
        <v>167</v>
      </c>
      <c r="J4" s="74" t="s">
        <v>168</v>
      </c>
      <c r="K4" s="74" t="s">
        <v>169</v>
      </c>
      <c r="L4" s="74" t="s">
        <v>170</v>
      </c>
      <c r="M4" s="74" t="s">
        <v>171</v>
      </c>
      <c r="N4" s="74" t="s">
        <v>172</v>
      </c>
      <c r="O4" s="74" t="s">
        <v>173</v>
      </c>
      <c r="P4" s="74" t="s">
        <v>174</v>
      </c>
    </row>
    <row r="5" spans="1:16" ht="57" customHeight="1">
      <c r="A5" s="75">
        <v>110</v>
      </c>
      <c r="B5" s="206" t="s">
        <v>175</v>
      </c>
      <c r="C5" s="206"/>
      <c r="D5" s="45">
        <f>E5+F5+G5+H5+I5+J5+K5+L5+M5+N5+O5+P5</f>
        <v>1050200</v>
      </c>
      <c r="E5" s="45">
        <f aca="true" t="shared" si="0" ref="E5:P5">E8+E17+E19</f>
        <v>109012</v>
      </c>
      <c r="F5" s="45">
        <f t="shared" si="0"/>
        <v>99012</v>
      </c>
      <c r="G5" s="45">
        <f t="shared" si="0"/>
        <v>99012</v>
      </c>
      <c r="H5" s="45">
        <f t="shared" si="0"/>
        <v>104012</v>
      </c>
      <c r="I5" s="45">
        <f t="shared" si="0"/>
        <v>99012</v>
      </c>
      <c r="J5" s="45">
        <f t="shared" si="0"/>
        <v>99012</v>
      </c>
      <c r="K5" s="45">
        <f t="shared" si="0"/>
        <v>99012</v>
      </c>
      <c r="L5" s="45">
        <f t="shared" si="0"/>
        <v>99012</v>
      </c>
      <c r="M5" s="45">
        <f t="shared" si="0"/>
        <v>99012</v>
      </c>
      <c r="N5" s="45">
        <f t="shared" si="0"/>
        <v>99012</v>
      </c>
      <c r="O5" s="45">
        <f t="shared" si="0"/>
        <v>45080</v>
      </c>
      <c r="P5" s="45">
        <f t="shared" si="0"/>
        <v>0</v>
      </c>
    </row>
    <row r="6" spans="1:16" ht="12.75">
      <c r="A6" s="207" t="s">
        <v>176</v>
      </c>
      <c r="B6" s="76">
        <v>211</v>
      </c>
      <c r="C6" s="77" t="s">
        <v>177</v>
      </c>
      <c r="D6" s="44">
        <f aca="true" t="shared" si="1" ref="D6:D150">E6+F6+G6+H6+I6+J6+K6+L6+M6+N6+O6+P6</f>
        <v>795100</v>
      </c>
      <c r="E6" s="44">
        <v>75756</v>
      </c>
      <c r="F6" s="44">
        <v>75756</v>
      </c>
      <c r="G6" s="44">
        <v>75756</v>
      </c>
      <c r="H6" s="44">
        <v>75756</v>
      </c>
      <c r="I6" s="44">
        <v>75756</v>
      </c>
      <c r="J6" s="44">
        <v>75756</v>
      </c>
      <c r="K6" s="44">
        <v>75756</v>
      </c>
      <c r="L6" s="44">
        <v>75756</v>
      </c>
      <c r="M6" s="44">
        <v>75756</v>
      </c>
      <c r="N6" s="44">
        <v>75756</v>
      </c>
      <c r="O6" s="44">
        <f>75756-38214-2</f>
        <v>37540</v>
      </c>
      <c r="P6" s="44">
        <v>0</v>
      </c>
    </row>
    <row r="7" spans="1:16" ht="12.75">
      <c r="A7" s="207"/>
      <c r="B7" s="78">
        <v>266</v>
      </c>
      <c r="C7" s="79" t="s">
        <v>178</v>
      </c>
      <c r="D7" s="44">
        <f t="shared" si="1"/>
        <v>10000</v>
      </c>
      <c r="E7" s="44">
        <f>15000-5000</f>
        <v>10000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2.75">
      <c r="A8" s="207"/>
      <c r="B8" s="208" t="s">
        <v>29</v>
      </c>
      <c r="C8" s="209"/>
      <c r="D8" s="44">
        <f t="shared" si="1"/>
        <v>805100</v>
      </c>
      <c r="E8" s="44">
        <f>E7+E6</f>
        <v>85756</v>
      </c>
      <c r="F8" s="44">
        <f aca="true" t="shared" si="2" ref="F8:P8">F7+F6</f>
        <v>75756</v>
      </c>
      <c r="G8" s="44">
        <f t="shared" si="2"/>
        <v>75756</v>
      </c>
      <c r="H8" s="44">
        <f t="shared" si="2"/>
        <v>75756</v>
      </c>
      <c r="I8" s="44">
        <f t="shared" si="2"/>
        <v>75756</v>
      </c>
      <c r="J8" s="44">
        <f t="shared" si="2"/>
        <v>75756</v>
      </c>
      <c r="K8" s="44">
        <f t="shared" si="2"/>
        <v>75756</v>
      </c>
      <c r="L8" s="44">
        <f t="shared" si="2"/>
        <v>75756</v>
      </c>
      <c r="M8" s="44">
        <f t="shared" si="2"/>
        <v>75756</v>
      </c>
      <c r="N8" s="44">
        <f t="shared" si="2"/>
        <v>75756</v>
      </c>
      <c r="O8" s="44">
        <f t="shared" si="2"/>
        <v>37540</v>
      </c>
      <c r="P8" s="44">
        <f t="shared" si="2"/>
        <v>0</v>
      </c>
    </row>
    <row r="9" spans="1:16" ht="12.75">
      <c r="A9" s="195" t="s">
        <v>179</v>
      </c>
      <c r="B9" s="80">
        <v>212</v>
      </c>
      <c r="C9" s="81" t="s">
        <v>180</v>
      </c>
      <c r="D9" s="44">
        <f t="shared" si="1"/>
        <v>0</v>
      </c>
      <c r="E9" s="44">
        <f>E10+E11+E12</f>
        <v>0</v>
      </c>
      <c r="F9" s="44">
        <f aca="true" t="shared" si="3" ref="F9:P9">F10+F11+F12</f>
        <v>0</v>
      </c>
      <c r="G9" s="44">
        <f t="shared" si="3"/>
        <v>0</v>
      </c>
      <c r="H9" s="44">
        <f t="shared" si="3"/>
        <v>0</v>
      </c>
      <c r="I9" s="44">
        <f t="shared" si="3"/>
        <v>0</v>
      </c>
      <c r="J9" s="44">
        <f t="shared" si="3"/>
        <v>0</v>
      </c>
      <c r="K9" s="44">
        <f t="shared" si="3"/>
        <v>0</v>
      </c>
      <c r="L9" s="44">
        <f t="shared" si="3"/>
        <v>0</v>
      </c>
      <c r="M9" s="44">
        <f t="shared" si="3"/>
        <v>0</v>
      </c>
      <c r="N9" s="44">
        <f t="shared" si="3"/>
        <v>0</v>
      </c>
      <c r="O9" s="44">
        <f t="shared" si="3"/>
        <v>0</v>
      </c>
      <c r="P9" s="44">
        <f t="shared" si="3"/>
        <v>0</v>
      </c>
    </row>
    <row r="10" spans="1:16" ht="12.75" customHeight="1">
      <c r="A10" s="195"/>
      <c r="B10" s="80"/>
      <c r="C10" s="77" t="s">
        <v>181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2.75">
      <c r="A11" s="195"/>
      <c r="B11" s="80">
        <v>266</v>
      </c>
      <c r="C11" s="77" t="s">
        <v>182</v>
      </c>
      <c r="D11" s="44">
        <f t="shared" si="1"/>
        <v>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195"/>
      <c r="B12" s="82"/>
      <c r="C12" s="77"/>
      <c r="D12" s="44">
        <f t="shared" si="1"/>
        <v>0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2.75">
      <c r="A13" s="195"/>
      <c r="B13" s="211">
        <v>222</v>
      </c>
      <c r="C13" s="81" t="s">
        <v>183</v>
      </c>
      <c r="D13" s="44">
        <f t="shared" si="1"/>
        <v>5000</v>
      </c>
      <c r="E13" s="44">
        <f>E14</f>
        <v>0</v>
      </c>
      <c r="F13" s="44">
        <f aca="true" t="shared" si="4" ref="F13:P13">F14</f>
        <v>0</v>
      </c>
      <c r="G13" s="44">
        <f t="shared" si="4"/>
        <v>0</v>
      </c>
      <c r="H13" s="44">
        <f t="shared" si="4"/>
        <v>5000</v>
      </c>
      <c r="I13" s="44">
        <f t="shared" si="4"/>
        <v>0</v>
      </c>
      <c r="J13" s="44">
        <f t="shared" si="4"/>
        <v>0</v>
      </c>
      <c r="K13" s="44">
        <f t="shared" si="4"/>
        <v>0</v>
      </c>
      <c r="L13" s="44">
        <f t="shared" si="4"/>
        <v>0</v>
      </c>
      <c r="M13" s="44">
        <f t="shared" si="4"/>
        <v>0</v>
      </c>
      <c r="N13" s="44">
        <f t="shared" si="4"/>
        <v>0</v>
      </c>
      <c r="O13" s="44">
        <f t="shared" si="4"/>
        <v>0</v>
      </c>
      <c r="P13" s="44">
        <f t="shared" si="4"/>
        <v>0</v>
      </c>
    </row>
    <row r="14" spans="1:16" ht="25.5" customHeight="1">
      <c r="A14" s="195"/>
      <c r="B14" s="211"/>
      <c r="C14" s="83" t="s">
        <v>184</v>
      </c>
      <c r="D14" s="44">
        <f t="shared" si="1"/>
        <v>5000</v>
      </c>
      <c r="E14" s="44"/>
      <c r="F14" s="44"/>
      <c r="G14" s="44"/>
      <c r="H14" s="44">
        <v>5000</v>
      </c>
      <c r="I14" s="44"/>
      <c r="J14" s="44"/>
      <c r="K14" s="44"/>
      <c r="L14" s="44"/>
      <c r="M14" s="44"/>
      <c r="N14" s="44"/>
      <c r="O14" s="44"/>
      <c r="P14" s="44"/>
    </row>
    <row r="15" spans="1:16" ht="12.75">
      <c r="A15" s="195"/>
      <c r="B15" s="211">
        <v>226</v>
      </c>
      <c r="C15" s="81" t="s">
        <v>185</v>
      </c>
      <c r="D15" s="44">
        <f t="shared" si="1"/>
        <v>0</v>
      </c>
      <c r="E15" s="44">
        <f>E16</f>
        <v>0</v>
      </c>
      <c r="F15" s="44">
        <f aca="true" t="shared" si="5" ref="F15:P15">F16</f>
        <v>0</v>
      </c>
      <c r="G15" s="44">
        <f t="shared" si="5"/>
        <v>0</v>
      </c>
      <c r="H15" s="44">
        <f t="shared" si="5"/>
        <v>0</v>
      </c>
      <c r="I15" s="44">
        <f t="shared" si="5"/>
        <v>0</v>
      </c>
      <c r="J15" s="44">
        <f t="shared" si="5"/>
        <v>0</v>
      </c>
      <c r="K15" s="44">
        <f t="shared" si="5"/>
        <v>0</v>
      </c>
      <c r="L15" s="44">
        <f t="shared" si="5"/>
        <v>0</v>
      </c>
      <c r="M15" s="44">
        <f t="shared" si="5"/>
        <v>0</v>
      </c>
      <c r="N15" s="44">
        <f t="shared" si="5"/>
        <v>0</v>
      </c>
      <c r="O15" s="44">
        <f t="shared" si="5"/>
        <v>0</v>
      </c>
      <c r="P15" s="44">
        <f t="shared" si="5"/>
        <v>0</v>
      </c>
    </row>
    <row r="16" spans="1:16" ht="12.75">
      <c r="A16" s="195"/>
      <c r="B16" s="212"/>
      <c r="C16" s="77" t="s">
        <v>186</v>
      </c>
      <c r="D16" s="44">
        <f t="shared" si="1"/>
        <v>0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2.75">
      <c r="A17" s="210"/>
      <c r="B17" s="200" t="s">
        <v>29</v>
      </c>
      <c r="C17" s="201"/>
      <c r="D17" s="44">
        <f t="shared" si="1"/>
        <v>5000</v>
      </c>
      <c r="E17" s="44">
        <f>E15+E13+E9</f>
        <v>0</v>
      </c>
      <c r="F17" s="44">
        <f aca="true" t="shared" si="6" ref="F17:P17">F15+F13+F9</f>
        <v>0</v>
      </c>
      <c r="G17" s="44">
        <f t="shared" si="6"/>
        <v>0</v>
      </c>
      <c r="H17" s="44">
        <f t="shared" si="6"/>
        <v>5000</v>
      </c>
      <c r="I17" s="44">
        <f t="shared" si="6"/>
        <v>0</v>
      </c>
      <c r="J17" s="44">
        <f t="shared" si="6"/>
        <v>0</v>
      </c>
      <c r="K17" s="44">
        <f t="shared" si="6"/>
        <v>0</v>
      </c>
      <c r="L17" s="44">
        <f t="shared" si="6"/>
        <v>0</v>
      </c>
      <c r="M17" s="44">
        <f t="shared" si="6"/>
        <v>0</v>
      </c>
      <c r="N17" s="44">
        <f t="shared" si="6"/>
        <v>0</v>
      </c>
      <c r="O17" s="44">
        <f t="shared" si="6"/>
        <v>0</v>
      </c>
      <c r="P17" s="44">
        <f t="shared" si="6"/>
        <v>0</v>
      </c>
    </row>
    <row r="18" spans="1:16" ht="24" customHeight="1">
      <c r="A18" s="199" t="s">
        <v>187</v>
      </c>
      <c r="B18" s="76">
        <v>213</v>
      </c>
      <c r="C18" s="77" t="s">
        <v>188</v>
      </c>
      <c r="D18" s="44">
        <f t="shared" si="1"/>
        <v>240100</v>
      </c>
      <c r="E18" s="44">
        <v>23256</v>
      </c>
      <c r="F18" s="44">
        <v>23256</v>
      </c>
      <c r="G18" s="44">
        <v>23256</v>
      </c>
      <c r="H18" s="44">
        <v>23256</v>
      </c>
      <c r="I18" s="44">
        <v>23256</v>
      </c>
      <c r="J18" s="44">
        <v>23256</v>
      </c>
      <c r="K18" s="44">
        <v>23256</v>
      </c>
      <c r="L18" s="44">
        <v>23256</v>
      </c>
      <c r="M18" s="44">
        <v>23256</v>
      </c>
      <c r="N18" s="44">
        <v>23256</v>
      </c>
      <c r="O18" s="44">
        <f>23256-15716</f>
        <v>7540</v>
      </c>
      <c r="P18" s="44">
        <v>0</v>
      </c>
    </row>
    <row r="19" spans="1:16" ht="36" customHeight="1">
      <c r="A19" s="199"/>
      <c r="B19" s="200" t="s">
        <v>29</v>
      </c>
      <c r="C19" s="201"/>
      <c r="D19" s="44">
        <f t="shared" si="1"/>
        <v>240100</v>
      </c>
      <c r="E19" s="44">
        <f>SUM(E18)</f>
        <v>23256</v>
      </c>
      <c r="F19" s="44">
        <f aca="true" t="shared" si="7" ref="F19:P19">SUM(F18)</f>
        <v>23256</v>
      </c>
      <c r="G19" s="44">
        <f t="shared" si="7"/>
        <v>23256</v>
      </c>
      <c r="H19" s="44">
        <f t="shared" si="7"/>
        <v>23256</v>
      </c>
      <c r="I19" s="44">
        <f t="shared" si="7"/>
        <v>23256</v>
      </c>
      <c r="J19" s="44">
        <f t="shared" si="7"/>
        <v>23256</v>
      </c>
      <c r="K19" s="44">
        <f t="shared" si="7"/>
        <v>23256</v>
      </c>
      <c r="L19" s="44">
        <f t="shared" si="7"/>
        <v>23256</v>
      </c>
      <c r="M19" s="44">
        <f t="shared" si="7"/>
        <v>23256</v>
      </c>
      <c r="N19" s="44">
        <f t="shared" si="7"/>
        <v>23256</v>
      </c>
      <c r="O19" s="44">
        <f t="shared" si="7"/>
        <v>7540</v>
      </c>
      <c r="P19" s="44">
        <f t="shared" si="7"/>
        <v>0</v>
      </c>
    </row>
    <row r="20" spans="1:16" ht="42" customHeight="1">
      <c r="A20" s="84">
        <v>240</v>
      </c>
      <c r="B20" s="202" t="s">
        <v>189</v>
      </c>
      <c r="C20" s="202"/>
      <c r="D20" s="85">
        <f t="shared" si="1"/>
        <v>1596680</v>
      </c>
      <c r="E20" s="85">
        <f>E21+E25+E28+E35+E99+E126+E128+E135+E150+E179</f>
        <v>225438</v>
      </c>
      <c r="F20" s="85">
        <f aca="true" t="shared" si="8" ref="F20:P20">F21+F25+F28+F35+F99+F126+F128+F135+F150+F179</f>
        <v>234772</v>
      </c>
      <c r="G20" s="85">
        <f t="shared" si="8"/>
        <v>152450</v>
      </c>
      <c r="H20" s="85">
        <f t="shared" si="8"/>
        <v>168350</v>
      </c>
      <c r="I20" s="85">
        <f t="shared" si="8"/>
        <v>215100</v>
      </c>
      <c r="J20" s="85">
        <f t="shared" si="8"/>
        <v>60822</v>
      </c>
      <c r="K20" s="85">
        <f t="shared" si="8"/>
        <v>41840</v>
      </c>
      <c r="L20" s="85">
        <f t="shared" si="8"/>
        <v>33200</v>
      </c>
      <c r="M20" s="85">
        <f t="shared" si="8"/>
        <v>87450</v>
      </c>
      <c r="N20" s="85">
        <f t="shared" si="8"/>
        <v>155810</v>
      </c>
      <c r="O20" s="85">
        <f t="shared" si="8"/>
        <v>164378</v>
      </c>
      <c r="P20" s="85">
        <f t="shared" si="8"/>
        <v>57070</v>
      </c>
    </row>
    <row r="21" spans="1:16" ht="12.75" customHeight="1">
      <c r="A21" s="203" t="s">
        <v>190</v>
      </c>
      <c r="B21" s="204">
        <v>221</v>
      </c>
      <c r="C21" s="81" t="s">
        <v>191</v>
      </c>
      <c r="D21" s="45">
        <f t="shared" si="1"/>
        <v>7130</v>
      </c>
      <c r="E21" s="45">
        <f>E22+E23+E24</f>
        <v>1200</v>
      </c>
      <c r="F21" s="45">
        <f aca="true" t="shared" si="9" ref="F21:P21">F22+F23+F24</f>
        <v>5930</v>
      </c>
      <c r="G21" s="45">
        <f t="shared" si="9"/>
        <v>0</v>
      </c>
      <c r="H21" s="45">
        <f t="shared" si="9"/>
        <v>0</v>
      </c>
      <c r="I21" s="45">
        <f t="shared" si="9"/>
        <v>0</v>
      </c>
      <c r="J21" s="45">
        <f t="shared" si="9"/>
        <v>0</v>
      </c>
      <c r="K21" s="45">
        <f t="shared" si="9"/>
        <v>0</v>
      </c>
      <c r="L21" s="45">
        <f t="shared" si="9"/>
        <v>0</v>
      </c>
      <c r="M21" s="45">
        <f t="shared" si="9"/>
        <v>0</v>
      </c>
      <c r="N21" s="45">
        <f t="shared" si="9"/>
        <v>0</v>
      </c>
      <c r="O21" s="45">
        <f t="shared" si="9"/>
        <v>0</v>
      </c>
      <c r="P21" s="45">
        <f t="shared" si="9"/>
        <v>0</v>
      </c>
    </row>
    <row r="22" spans="1:16" ht="12.75">
      <c r="A22" s="203"/>
      <c r="B22" s="204"/>
      <c r="C22" s="88" t="s">
        <v>192</v>
      </c>
      <c r="D22" s="44">
        <f t="shared" si="1"/>
        <v>0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2.75">
      <c r="A23" s="203"/>
      <c r="B23" s="204"/>
      <c r="C23" s="89" t="s">
        <v>193</v>
      </c>
      <c r="D23" s="44">
        <f t="shared" si="1"/>
        <v>7130</v>
      </c>
      <c r="E23" s="44">
        <v>1200</v>
      </c>
      <c r="F23" s="44">
        <v>5930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2.75">
      <c r="A24" s="203"/>
      <c r="B24" s="204"/>
      <c r="C24" s="90" t="s">
        <v>194</v>
      </c>
      <c r="D24" s="44">
        <f t="shared" si="1"/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</row>
    <row r="25" spans="1:16" ht="12.75">
      <c r="A25" s="203"/>
      <c r="B25" s="205">
        <v>222</v>
      </c>
      <c r="C25" s="81" t="s">
        <v>183</v>
      </c>
      <c r="D25" s="45">
        <f t="shared" si="1"/>
        <v>108900</v>
      </c>
      <c r="E25" s="45">
        <f>E26+E27</f>
        <v>0</v>
      </c>
      <c r="F25" s="45">
        <f aca="true" t="shared" si="10" ref="F25:P25">F26+F27</f>
        <v>29000</v>
      </c>
      <c r="G25" s="45">
        <f t="shared" si="10"/>
        <v>0</v>
      </c>
      <c r="H25" s="45">
        <f t="shared" si="10"/>
        <v>0</v>
      </c>
      <c r="I25" s="45">
        <f t="shared" si="10"/>
        <v>46000</v>
      </c>
      <c r="J25" s="45">
        <f t="shared" si="10"/>
        <v>0</v>
      </c>
      <c r="K25" s="45">
        <f t="shared" si="10"/>
        <v>0</v>
      </c>
      <c r="L25" s="45">
        <f t="shared" si="10"/>
        <v>5000</v>
      </c>
      <c r="M25" s="45">
        <f t="shared" si="10"/>
        <v>0</v>
      </c>
      <c r="N25" s="45">
        <f t="shared" si="10"/>
        <v>0</v>
      </c>
      <c r="O25" s="45">
        <f t="shared" si="10"/>
        <v>28900</v>
      </c>
      <c r="P25" s="45">
        <f t="shared" si="10"/>
        <v>0</v>
      </c>
    </row>
    <row r="26" spans="1:16" ht="12.75">
      <c r="A26" s="203"/>
      <c r="B26" s="205"/>
      <c r="C26" s="92" t="s">
        <v>195</v>
      </c>
      <c r="D26" s="44">
        <f t="shared" si="1"/>
        <v>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36">
      <c r="A27" s="203"/>
      <c r="B27" s="205"/>
      <c r="C27" s="92" t="s">
        <v>196</v>
      </c>
      <c r="D27" s="44">
        <f t="shared" si="1"/>
        <v>108900</v>
      </c>
      <c r="E27" s="44"/>
      <c r="F27" s="44">
        <v>29000</v>
      </c>
      <c r="G27" s="44"/>
      <c r="H27" s="44"/>
      <c r="I27" s="44">
        <v>46000</v>
      </c>
      <c r="J27" s="44"/>
      <c r="K27" s="44"/>
      <c r="L27" s="44">
        <v>5000</v>
      </c>
      <c r="M27" s="44"/>
      <c r="N27" s="44"/>
      <c r="O27" s="44">
        <v>28900</v>
      </c>
      <c r="P27" s="44"/>
    </row>
    <row r="28" spans="1:16" ht="12.75">
      <c r="A28" s="203"/>
      <c r="B28" s="205">
        <v>223</v>
      </c>
      <c r="C28" s="93" t="s">
        <v>197</v>
      </c>
      <c r="D28" s="45">
        <f t="shared" si="1"/>
        <v>1062000</v>
      </c>
      <c r="E28" s="45">
        <f>SUM(E29:E34)</f>
        <v>200040</v>
      </c>
      <c r="F28" s="45">
        <f aca="true" t="shared" si="11" ref="F28:P28">SUM(F29:F34)</f>
        <v>170432</v>
      </c>
      <c r="G28" s="45">
        <f t="shared" si="11"/>
        <v>133040</v>
      </c>
      <c r="H28" s="45">
        <f t="shared" si="11"/>
        <v>100400</v>
      </c>
      <c r="I28" s="45">
        <f t="shared" si="11"/>
        <v>63040</v>
      </c>
      <c r="J28" s="45">
        <f t="shared" si="11"/>
        <v>19400</v>
      </c>
      <c r="K28" s="45">
        <f t="shared" si="11"/>
        <v>11540</v>
      </c>
      <c r="L28" s="45">
        <f t="shared" si="11"/>
        <v>17900</v>
      </c>
      <c r="M28" s="45">
        <f t="shared" si="11"/>
        <v>68040</v>
      </c>
      <c r="N28" s="45">
        <f t="shared" si="11"/>
        <v>126400</v>
      </c>
      <c r="O28" s="45">
        <f t="shared" si="11"/>
        <v>116068</v>
      </c>
      <c r="P28" s="45">
        <f t="shared" si="11"/>
        <v>35700</v>
      </c>
    </row>
    <row r="29" spans="1:16" ht="12.75">
      <c r="A29" s="203"/>
      <c r="B29" s="205"/>
      <c r="C29" s="94" t="s">
        <v>198</v>
      </c>
      <c r="D29" s="44">
        <f t="shared" si="1"/>
        <v>147900</v>
      </c>
      <c r="E29" s="78">
        <v>20000</v>
      </c>
      <c r="F29" s="78">
        <v>16000</v>
      </c>
      <c r="G29" s="78">
        <v>15000</v>
      </c>
      <c r="H29" s="78">
        <v>11000</v>
      </c>
      <c r="I29" s="78">
        <v>10000</v>
      </c>
      <c r="J29" s="78">
        <v>5000</v>
      </c>
      <c r="K29" s="78">
        <v>5000</v>
      </c>
      <c r="L29" s="78">
        <v>5000</v>
      </c>
      <c r="M29" s="78">
        <v>10000</v>
      </c>
      <c r="N29" s="78">
        <v>12000</v>
      </c>
      <c r="O29" s="78">
        <v>18000</v>
      </c>
      <c r="P29" s="78">
        <v>20900</v>
      </c>
    </row>
    <row r="30" spans="1:16" ht="12.75">
      <c r="A30" s="203"/>
      <c r="B30" s="205"/>
      <c r="C30" s="94" t="s">
        <v>199</v>
      </c>
      <c r="D30" s="44">
        <f t="shared" si="1"/>
        <v>780028</v>
      </c>
      <c r="E30" s="78">
        <v>170000</v>
      </c>
      <c r="F30" s="78">
        <v>140000</v>
      </c>
      <c r="G30" s="78">
        <v>110000</v>
      </c>
      <c r="H30" s="78">
        <v>75000</v>
      </c>
      <c r="I30" s="78">
        <v>45000</v>
      </c>
      <c r="J30" s="78"/>
      <c r="K30" s="78"/>
      <c r="L30" s="78"/>
      <c r="M30" s="78">
        <v>50000</v>
      </c>
      <c r="N30" s="78">
        <v>100000</v>
      </c>
      <c r="O30" s="78">
        <f>140000-49972</f>
        <v>90028</v>
      </c>
      <c r="P30" s="78">
        <f>150000-150000</f>
        <v>0</v>
      </c>
    </row>
    <row r="31" spans="1:16" ht="12.75">
      <c r="A31" s="203"/>
      <c r="B31" s="205"/>
      <c r="C31" s="94" t="s">
        <v>200</v>
      </c>
      <c r="D31" s="44">
        <f t="shared" si="1"/>
        <v>0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12.75">
      <c r="A32" s="203"/>
      <c r="B32" s="205"/>
      <c r="C32" s="94" t="s">
        <v>201</v>
      </c>
      <c r="D32" s="44">
        <f t="shared" si="1"/>
        <v>35400</v>
      </c>
      <c r="E32" s="78">
        <v>5000</v>
      </c>
      <c r="F32" s="78">
        <v>3000</v>
      </c>
      <c r="G32" s="78">
        <v>3000</v>
      </c>
      <c r="H32" s="78">
        <v>3000</v>
      </c>
      <c r="I32" s="78">
        <v>3000</v>
      </c>
      <c r="J32" s="78">
        <v>3000</v>
      </c>
      <c r="K32" s="78">
        <v>1500</v>
      </c>
      <c r="L32" s="78">
        <v>1500</v>
      </c>
      <c r="M32" s="78">
        <v>3000</v>
      </c>
      <c r="N32" s="78">
        <v>3000</v>
      </c>
      <c r="O32" s="78">
        <v>3000</v>
      </c>
      <c r="P32" s="78">
        <v>3400</v>
      </c>
    </row>
    <row r="33" spans="1:16" ht="12.75">
      <c r="A33" s="203"/>
      <c r="B33" s="205"/>
      <c r="C33" s="95" t="s">
        <v>202</v>
      </c>
      <c r="D33" s="44">
        <f t="shared" si="1"/>
        <v>38192</v>
      </c>
      <c r="E33" s="78"/>
      <c r="F33" s="78">
        <f>27+6366-1</f>
        <v>6392</v>
      </c>
      <c r="G33" s="78"/>
      <c r="H33" s="78">
        <v>6360</v>
      </c>
      <c r="I33" s="78">
        <v>0</v>
      </c>
      <c r="J33" s="78">
        <v>6360</v>
      </c>
      <c r="K33" s="78"/>
      <c r="L33" s="78">
        <v>6360</v>
      </c>
      <c r="M33" s="78"/>
      <c r="N33" s="78">
        <v>6360</v>
      </c>
      <c r="O33" s="78">
        <v>0</v>
      </c>
      <c r="P33" s="78">
        <v>6360</v>
      </c>
    </row>
    <row r="34" spans="1:16" ht="12.75">
      <c r="A34" s="203"/>
      <c r="B34" s="91"/>
      <c r="C34" s="95" t="s">
        <v>203</v>
      </c>
      <c r="D34" s="44">
        <f t="shared" si="1"/>
        <v>60480</v>
      </c>
      <c r="E34" s="44">
        <v>5040</v>
      </c>
      <c r="F34" s="44">
        <v>5040</v>
      </c>
      <c r="G34" s="44">
        <v>5040</v>
      </c>
      <c r="H34" s="44">
        <v>5040</v>
      </c>
      <c r="I34" s="44">
        <v>5040</v>
      </c>
      <c r="J34" s="44">
        <v>5040</v>
      </c>
      <c r="K34" s="44">
        <v>5040</v>
      </c>
      <c r="L34" s="44">
        <v>5040</v>
      </c>
      <c r="M34" s="44">
        <v>5040</v>
      </c>
      <c r="N34" s="44">
        <v>5040</v>
      </c>
      <c r="O34" s="44">
        <v>5040</v>
      </c>
      <c r="P34" s="44">
        <v>5040</v>
      </c>
    </row>
    <row r="35" spans="1:16" ht="12.75">
      <c r="A35" s="203"/>
      <c r="B35" s="204">
        <v>225</v>
      </c>
      <c r="C35" s="81" t="s">
        <v>204</v>
      </c>
      <c r="D35" s="45">
        <f t="shared" si="1"/>
        <v>150000</v>
      </c>
      <c r="E35" s="45">
        <f>SUM(E36:E97)</f>
        <v>10900</v>
      </c>
      <c r="F35" s="45">
        <f aca="true" t="shared" si="12" ref="F35:P35">SUM(F36:F97)</f>
        <v>10900</v>
      </c>
      <c r="G35" s="45">
        <f t="shared" si="12"/>
        <v>10900</v>
      </c>
      <c r="H35" s="45">
        <f t="shared" si="12"/>
        <v>20940</v>
      </c>
      <c r="I35" s="45">
        <f t="shared" si="12"/>
        <v>10900</v>
      </c>
      <c r="J35" s="45">
        <f t="shared" si="12"/>
        <v>23300</v>
      </c>
      <c r="K35" s="45">
        <f t="shared" si="12"/>
        <v>8300</v>
      </c>
      <c r="L35" s="45">
        <f t="shared" si="12"/>
        <v>8300</v>
      </c>
      <c r="M35" s="45">
        <f t="shared" si="12"/>
        <v>10900</v>
      </c>
      <c r="N35" s="45">
        <f t="shared" si="12"/>
        <v>10900</v>
      </c>
      <c r="O35" s="45">
        <f t="shared" si="12"/>
        <v>10900</v>
      </c>
      <c r="P35" s="45">
        <f t="shared" si="12"/>
        <v>12860</v>
      </c>
    </row>
    <row r="36" spans="1:16" ht="12.75">
      <c r="A36" s="203"/>
      <c r="B36" s="204"/>
      <c r="C36" s="96" t="s">
        <v>205</v>
      </c>
      <c r="D36" s="44">
        <f t="shared" si="1"/>
        <v>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2.75">
      <c r="A37" s="203"/>
      <c r="B37" s="204"/>
      <c r="C37" s="96" t="s">
        <v>206</v>
      </c>
      <c r="D37" s="44">
        <f t="shared" si="1"/>
        <v>24000</v>
      </c>
      <c r="E37" s="44">
        <v>2000</v>
      </c>
      <c r="F37" s="44">
        <v>2000</v>
      </c>
      <c r="G37" s="44">
        <v>2000</v>
      </c>
      <c r="H37" s="44">
        <v>2000</v>
      </c>
      <c r="I37" s="44">
        <v>2000</v>
      </c>
      <c r="J37" s="44">
        <v>2000</v>
      </c>
      <c r="K37" s="44">
        <v>2000</v>
      </c>
      <c r="L37" s="44">
        <v>2000</v>
      </c>
      <c r="M37" s="44">
        <v>2000</v>
      </c>
      <c r="N37" s="44">
        <v>2000</v>
      </c>
      <c r="O37" s="44">
        <v>2000</v>
      </c>
      <c r="P37" s="44">
        <v>2000</v>
      </c>
    </row>
    <row r="38" spans="1:16" ht="12.75">
      <c r="A38" s="203"/>
      <c r="B38" s="204"/>
      <c r="C38" s="96" t="s">
        <v>207</v>
      </c>
      <c r="D38" s="44">
        <f t="shared" si="1"/>
        <v>39600</v>
      </c>
      <c r="E38" s="44">
        <v>3300</v>
      </c>
      <c r="F38" s="44">
        <v>3300</v>
      </c>
      <c r="G38" s="44">
        <v>3300</v>
      </c>
      <c r="H38" s="44">
        <v>3300</v>
      </c>
      <c r="I38" s="44">
        <v>3300</v>
      </c>
      <c r="J38" s="44">
        <v>3300</v>
      </c>
      <c r="K38" s="44">
        <v>3300</v>
      </c>
      <c r="L38" s="44">
        <v>3300</v>
      </c>
      <c r="M38" s="44">
        <v>3300</v>
      </c>
      <c r="N38" s="44">
        <v>3300</v>
      </c>
      <c r="O38" s="44">
        <v>3300</v>
      </c>
      <c r="P38" s="44">
        <v>3300</v>
      </c>
    </row>
    <row r="39" spans="1:16" ht="12.75">
      <c r="A39" s="203"/>
      <c r="B39" s="204"/>
      <c r="C39" s="96" t="s">
        <v>208</v>
      </c>
      <c r="D39" s="44">
        <f t="shared" si="1"/>
        <v>36000</v>
      </c>
      <c r="E39" s="44">
        <v>3000</v>
      </c>
      <c r="F39" s="44">
        <v>3000</v>
      </c>
      <c r="G39" s="44">
        <v>3000</v>
      </c>
      <c r="H39" s="44">
        <v>3000</v>
      </c>
      <c r="I39" s="44">
        <v>3000</v>
      </c>
      <c r="J39" s="44">
        <v>3000</v>
      </c>
      <c r="K39" s="44">
        <v>3000</v>
      </c>
      <c r="L39" s="44">
        <v>3000</v>
      </c>
      <c r="M39" s="44">
        <v>3000</v>
      </c>
      <c r="N39" s="44">
        <v>3000</v>
      </c>
      <c r="O39" s="44">
        <v>3000</v>
      </c>
      <c r="P39" s="44">
        <v>3000</v>
      </c>
    </row>
    <row r="40" spans="1:16" ht="12.75">
      <c r="A40" s="203"/>
      <c r="B40" s="204"/>
      <c r="C40" s="96" t="s">
        <v>209</v>
      </c>
      <c r="D40" s="44">
        <f t="shared" si="1"/>
        <v>0</v>
      </c>
      <c r="E40" s="44"/>
      <c r="F40" s="44"/>
      <c r="G40" s="44"/>
      <c r="H40" s="44"/>
      <c r="I40" s="44"/>
      <c r="J40" s="44"/>
      <c r="K40" s="44"/>
      <c r="L40" s="44"/>
      <c r="M40" s="44">
        <f>30000-15000-15000</f>
        <v>0</v>
      </c>
      <c r="N40" s="44"/>
      <c r="O40" s="44"/>
      <c r="P40" s="44"/>
    </row>
    <row r="41" spans="1:16" ht="12.75">
      <c r="A41" s="203"/>
      <c r="B41" s="204"/>
      <c r="C41" s="96" t="s">
        <v>210</v>
      </c>
      <c r="D41" s="44">
        <f t="shared" si="1"/>
        <v>0</v>
      </c>
      <c r="E41" s="44"/>
      <c r="F41" s="44"/>
      <c r="G41" s="44"/>
      <c r="H41" s="44"/>
      <c r="I41" s="44"/>
      <c r="J41" s="44"/>
      <c r="K41" s="44"/>
      <c r="L41" s="44">
        <f>3000-3000</f>
        <v>0</v>
      </c>
      <c r="M41" s="44"/>
      <c r="N41" s="44"/>
      <c r="O41" s="44"/>
      <c r="P41" s="44"/>
    </row>
    <row r="42" spans="1:16" ht="12.75">
      <c r="A42" s="203"/>
      <c r="B42" s="204"/>
      <c r="C42" s="96" t="s">
        <v>211</v>
      </c>
      <c r="D42" s="44">
        <f t="shared" si="1"/>
        <v>0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2.75">
      <c r="A43" s="203"/>
      <c r="B43" s="204"/>
      <c r="C43" s="96" t="s">
        <v>212</v>
      </c>
      <c r="D43" s="44">
        <f t="shared" si="1"/>
        <v>25360</v>
      </c>
      <c r="E43" s="44">
        <v>2600</v>
      </c>
      <c r="F43" s="44">
        <v>2600</v>
      </c>
      <c r="G43" s="44">
        <v>2600</v>
      </c>
      <c r="H43" s="44">
        <v>2600</v>
      </c>
      <c r="I43" s="44">
        <v>2600</v>
      </c>
      <c r="J43" s="44"/>
      <c r="K43" s="44"/>
      <c r="L43" s="44"/>
      <c r="M43" s="44">
        <v>2600</v>
      </c>
      <c r="N43" s="44">
        <v>2600</v>
      </c>
      <c r="O43" s="44">
        <v>2600</v>
      </c>
      <c r="P43" s="44">
        <v>4560</v>
      </c>
    </row>
    <row r="44" spans="1:16" ht="12.75">
      <c r="A44" s="203"/>
      <c r="B44" s="204"/>
      <c r="C44" s="96" t="s">
        <v>213</v>
      </c>
      <c r="D44" s="44">
        <f t="shared" si="1"/>
        <v>15000</v>
      </c>
      <c r="E44" s="44"/>
      <c r="F44" s="44"/>
      <c r="G44" s="44"/>
      <c r="H44" s="44"/>
      <c r="I44" s="44"/>
      <c r="J44" s="44">
        <f>30000-15000</f>
        <v>15000</v>
      </c>
      <c r="K44" s="44"/>
      <c r="L44" s="44"/>
      <c r="M44" s="44"/>
      <c r="N44" s="44"/>
      <c r="O44" s="44"/>
      <c r="P44" s="44"/>
    </row>
    <row r="45" spans="1:16" ht="12.75">
      <c r="A45" s="203"/>
      <c r="B45" s="204"/>
      <c r="C45" s="96" t="s">
        <v>214</v>
      </c>
      <c r="D45" s="44">
        <f t="shared" si="1"/>
        <v>0</v>
      </c>
      <c r="E45" s="44">
        <f>6000-6000</f>
        <v>0</v>
      </c>
      <c r="F45" s="44">
        <f>6000-6000</f>
        <v>0</v>
      </c>
      <c r="G45" s="44">
        <f>6000-6000</f>
        <v>0</v>
      </c>
      <c r="H45" s="44"/>
      <c r="I45" s="44"/>
      <c r="J45" s="44"/>
      <c r="K45" s="44"/>
      <c r="L45" s="44"/>
      <c r="M45" s="44"/>
      <c r="N45" s="44">
        <v>0</v>
      </c>
      <c r="O45" s="44">
        <v>0</v>
      </c>
      <c r="P45" s="44">
        <f>6000-6000</f>
        <v>0</v>
      </c>
    </row>
    <row r="46" spans="1:16" ht="12.75">
      <c r="A46" s="203"/>
      <c r="B46" s="204"/>
      <c r="C46" s="96" t="s">
        <v>215</v>
      </c>
      <c r="D46" s="44">
        <f t="shared" si="1"/>
        <v>10040</v>
      </c>
      <c r="E46" s="44"/>
      <c r="F46" s="44"/>
      <c r="G46" s="44"/>
      <c r="H46" s="44">
        <f>65000-35000-10000-9960</f>
        <v>10040</v>
      </c>
      <c r="I46" s="44"/>
      <c r="J46" s="44"/>
      <c r="K46" s="44"/>
      <c r="L46" s="44"/>
      <c r="M46" s="44"/>
      <c r="N46" s="44"/>
      <c r="O46" s="44"/>
      <c r="P46" s="44"/>
    </row>
    <row r="47" spans="1:16" ht="12.75">
      <c r="A47" s="203"/>
      <c r="B47" s="204"/>
      <c r="C47" s="96" t="s">
        <v>216</v>
      </c>
      <c r="D47" s="44">
        <f t="shared" si="1"/>
        <v>0</v>
      </c>
      <c r="E47" s="44"/>
      <c r="F47" s="44"/>
      <c r="G47" s="44"/>
      <c r="H47" s="44"/>
      <c r="I47" s="44"/>
      <c r="J47" s="44">
        <f>25000-25000</f>
        <v>0</v>
      </c>
      <c r="K47" s="44"/>
      <c r="L47" s="44"/>
      <c r="M47" s="44"/>
      <c r="N47" s="44"/>
      <c r="O47" s="44"/>
      <c r="P47" s="44"/>
    </row>
    <row r="48" spans="1:16" ht="12.75">
      <c r="A48" s="203"/>
      <c r="B48" s="204"/>
      <c r="C48" s="96" t="s">
        <v>217</v>
      </c>
      <c r="D48" s="44">
        <f t="shared" si="1"/>
        <v>0</v>
      </c>
      <c r="E48" s="44"/>
      <c r="F48" s="44"/>
      <c r="G48" s="44"/>
      <c r="H48" s="44"/>
      <c r="I48" s="44">
        <v>0</v>
      </c>
      <c r="J48" s="44"/>
      <c r="K48" s="44"/>
      <c r="L48" s="44"/>
      <c r="M48" s="44"/>
      <c r="N48" s="44"/>
      <c r="O48" s="44"/>
      <c r="P48" s="44"/>
    </row>
    <row r="49" spans="1:16" ht="12.75">
      <c r="A49" s="203"/>
      <c r="B49" s="204"/>
      <c r="C49" s="96" t="s">
        <v>218</v>
      </c>
      <c r="D49" s="44">
        <f t="shared" si="1"/>
        <v>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2.75">
      <c r="A50" s="203"/>
      <c r="B50" s="204"/>
      <c r="C50" s="96" t="s">
        <v>219</v>
      </c>
      <c r="D50" s="44">
        <f t="shared" si="1"/>
        <v>0</v>
      </c>
      <c r="E50" s="44"/>
      <c r="F50" s="44"/>
      <c r="G50" s="44"/>
      <c r="H50" s="44"/>
      <c r="I50" s="44"/>
      <c r="J50" s="44">
        <f>40000-40000</f>
        <v>0</v>
      </c>
      <c r="K50" s="44"/>
      <c r="L50" s="44"/>
      <c r="M50" s="44"/>
      <c r="N50" s="44"/>
      <c r="O50" s="44"/>
      <c r="P50" s="44"/>
    </row>
    <row r="51" spans="1:16" ht="12.75">
      <c r="A51" s="203"/>
      <c r="B51" s="204"/>
      <c r="C51" s="89" t="s">
        <v>220</v>
      </c>
      <c r="D51" s="44">
        <f t="shared" si="1"/>
        <v>0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12.75" hidden="1">
      <c r="A52" s="203"/>
      <c r="B52" s="204"/>
      <c r="C52" s="89" t="s">
        <v>221</v>
      </c>
      <c r="D52" s="44">
        <f t="shared" si="1"/>
        <v>0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25.5" hidden="1">
      <c r="A53" s="203"/>
      <c r="B53" s="204"/>
      <c r="C53" s="89" t="s">
        <v>222</v>
      </c>
      <c r="D53" s="44">
        <f t="shared" si="1"/>
        <v>0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25.5" hidden="1">
      <c r="A54" s="203"/>
      <c r="B54" s="204"/>
      <c r="C54" s="97" t="s">
        <v>223</v>
      </c>
      <c r="D54" s="44">
        <f t="shared" si="1"/>
        <v>0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2.75" hidden="1">
      <c r="A55" s="203"/>
      <c r="B55" s="204"/>
      <c r="C55" s="97" t="s">
        <v>224</v>
      </c>
      <c r="D55" s="44">
        <f t="shared" si="1"/>
        <v>0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12.75" hidden="1">
      <c r="A56" s="203"/>
      <c r="B56" s="204"/>
      <c r="C56" s="98" t="s">
        <v>225</v>
      </c>
      <c r="D56" s="44">
        <f t="shared" si="1"/>
        <v>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2.75" hidden="1">
      <c r="A57" s="203"/>
      <c r="B57" s="204"/>
      <c r="C57" s="98" t="s">
        <v>226</v>
      </c>
      <c r="D57" s="44">
        <f t="shared" si="1"/>
        <v>0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12.75" hidden="1">
      <c r="A58" s="203"/>
      <c r="B58" s="204"/>
      <c r="C58" s="98" t="s">
        <v>227</v>
      </c>
      <c r="D58" s="44">
        <f t="shared" si="1"/>
        <v>0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2.75" hidden="1">
      <c r="A59" s="203"/>
      <c r="B59" s="204"/>
      <c r="C59" s="99" t="s">
        <v>228</v>
      </c>
      <c r="D59" s="44">
        <f t="shared" si="1"/>
        <v>0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25.5" hidden="1">
      <c r="A60" s="203"/>
      <c r="B60" s="204"/>
      <c r="C60" s="99" t="s">
        <v>229</v>
      </c>
      <c r="D60" s="44">
        <f t="shared" si="1"/>
        <v>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2.75" hidden="1">
      <c r="A61" s="203"/>
      <c r="B61" s="204"/>
      <c r="C61" s="99" t="s">
        <v>230</v>
      </c>
      <c r="D61" s="44">
        <f t="shared" si="1"/>
        <v>0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ht="12.75" hidden="1">
      <c r="A62" s="203"/>
      <c r="B62" s="204"/>
      <c r="C62" s="99" t="s">
        <v>231</v>
      </c>
      <c r="D62" s="44">
        <f t="shared" si="1"/>
        <v>0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12.75" hidden="1">
      <c r="A63" s="203"/>
      <c r="B63" s="204"/>
      <c r="C63" s="99" t="s">
        <v>232</v>
      </c>
      <c r="D63" s="44">
        <f t="shared" si="1"/>
        <v>0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2.75" hidden="1">
      <c r="A64" s="203"/>
      <c r="B64" s="204"/>
      <c r="C64" s="99" t="s">
        <v>233</v>
      </c>
      <c r="D64" s="44">
        <f t="shared" si="1"/>
        <v>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12.75">
      <c r="A65" s="203"/>
      <c r="B65" s="204"/>
      <c r="C65" s="99" t="s">
        <v>234</v>
      </c>
      <c r="D65" s="44">
        <f t="shared" si="1"/>
        <v>0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2.75" hidden="1">
      <c r="A66" s="203"/>
      <c r="B66" s="204"/>
      <c r="C66" s="99" t="s">
        <v>235</v>
      </c>
      <c r="D66" s="44">
        <f t="shared" si="1"/>
        <v>0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ht="12.75" hidden="1">
      <c r="A67" s="203"/>
      <c r="B67" s="204"/>
      <c r="C67" s="99" t="s">
        <v>236</v>
      </c>
      <c r="D67" s="44">
        <f t="shared" si="1"/>
        <v>0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2.75" hidden="1">
      <c r="A68" s="203"/>
      <c r="B68" s="204"/>
      <c r="C68" s="99" t="s">
        <v>237</v>
      </c>
      <c r="D68" s="44">
        <f t="shared" si="1"/>
        <v>0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ht="12.75" hidden="1">
      <c r="A69" s="203"/>
      <c r="B69" s="204"/>
      <c r="C69" s="99" t="s">
        <v>238</v>
      </c>
      <c r="D69" s="44">
        <f t="shared" si="1"/>
        <v>0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.75" hidden="1">
      <c r="A70" s="203"/>
      <c r="B70" s="204"/>
      <c r="C70" s="99" t="s">
        <v>239</v>
      </c>
      <c r="D70" s="44">
        <f t="shared" si="1"/>
        <v>0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12.75" hidden="1">
      <c r="A71" s="203"/>
      <c r="B71" s="204"/>
      <c r="C71" s="99" t="s">
        <v>240</v>
      </c>
      <c r="D71" s="44">
        <f t="shared" si="1"/>
        <v>0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2.75" hidden="1">
      <c r="A72" s="203"/>
      <c r="B72" s="204"/>
      <c r="C72" s="99" t="s">
        <v>241</v>
      </c>
      <c r="D72" s="44">
        <f t="shared" si="1"/>
        <v>0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2.75" hidden="1">
      <c r="A73" s="203"/>
      <c r="B73" s="204"/>
      <c r="C73" s="99" t="s">
        <v>242</v>
      </c>
      <c r="D73" s="44">
        <f t="shared" si="1"/>
        <v>0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25.5" hidden="1">
      <c r="A74" s="203"/>
      <c r="B74" s="204"/>
      <c r="C74" s="99" t="s">
        <v>243</v>
      </c>
      <c r="D74" s="44">
        <f t="shared" si="1"/>
        <v>0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25.5" hidden="1">
      <c r="A75" s="203"/>
      <c r="B75" s="204"/>
      <c r="C75" s="99" t="s">
        <v>244</v>
      </c>
      <c r="D75" s="44">
        <f t="shared" si="1"/>
        <v>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12.75" hidden="1">
      <c r="A76" s="203"/>
      <c r="B76" s="204"/>
      <c r="C76" s="99" t="s">
        <v>245</v>
      </c>
      <c r="D76" s="44">
        <f t="shared" si="1"/>
        <v>0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12.75" hidden="1">
      <c r="A77" s="203"/>
      <c r="B77" s="204"/>
      <c r="C77" s="99" t="s">
        <v>246</v>
      </c>
      <c r="D77" s="44">
        <f t="shared" si="1"/>
        <v>0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12.75" hidden="1">
      <c r="A78" s="203"/>
      <c r="B78" s="204"/>
      <c r="C78" s="99" t="s">
        <v>247</v>
      </c>
      <c r="D78" s="44">
        <f t="shared" si="1"/>
        <v>0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12.75" hidden="1">
      <c r="A79" s="203"/>
      <c r="B79" s="204"/>
      <c r="C79" s="99" t="s">
        <v>248</v>
      </c>
      <c r="D79" s="44">
        <f t="shared" si="1"/>
        <v>0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2.75" hidden="1">
      <c r="A80" s="203"/>
      <c r="B80" s="204"/>
      <c r="C80" s="99" t="s">
        <v>249</v>
      </c>
      <c r="D80" s="44">
        <f t="shared" si="1"/>
        <v>0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12.75" hidden="1">
      <c r="A81" s="203"/>
      <c r="B81" s="204"/>
      <c r="C81" s="99" t="s">
        <v>250</v>
      </c>
      <c r="D81" s="44">
        <f t="shared" si="1"/>
        <v>0</v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ht="12.75" hidden="1">
      <c r="A82" s="203"/>
      <c r="B82" s="204"/>
      <c r="C82" s="99" t="s">
        <v>251</v>
      </c>
      <c r="D82" s="44">
        <f t="shared" si="1"/>
        <v>0</v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1:16" ht="12.75" hidden="1">
      <c r="A83" s="203"/>
      <c r="B83" s="204"/>
      <c r="C83" s="99" t="s">
        <v>252</v>
      </c>
      <c r="D83" s="44">
        <f t="shared" si="1"/>
        <v>0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1:16" ht="12.75" hidden="1">
      <c r="A84" s="203"/>
      <c r="B84" s="204"/>
      <c r="C84" s="99" t="s">
        <v>253</v>
      </c>
      <c r="D84" s="44">
        <f t="shared" si="1"/>
        <v>0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12.75" hidden="1">
      <c r="A85" s="203"/>
      <c r="B85" s="100"/>
      <c r="C85" s="98" t="s">
        <v>254</v>
      </c>
      <c r="D85" s="44">
        <f t="shared" si="1"/>
        <v>0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 ht="12.75" hidden="1">
      <c r="A86" s="203"/>
      <c r="B86" s="100"/>
      <c r="C86" s="98" t="s">
        <v>255</v>
      </c>
      <c r="D86" s="44">
        <f t="shared" si="1"/>
        <v>0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12.75" hidden="1">
      <c r="A87" s="203"/>
      <c r="B87" s="100"/>
      <c r="C87" s="98" t="s">
        <v>256</v>
      </c>
      <c r="D87" s="44">
        <f t="shared" si="1"/>
        <v>0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ht="12.75" hidden="1">
      <c r="A88" s="203"/>
      <c r="B88" s="100"/>
      <c r="C88" s="99" t="s">
        <v>257</v>
      </c>
      <c r="D88" s="44">
        <f t="shared" si="1"/>
        <v>0</v>
      </c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12.75" hidden="1">
      <c r="A89" s="203"/>
      <c r="B89" s="100"/>
      <c r="C89" s="99" t="s">
        <v>258</v>
      </c>
      <c r="D89" s="44">
        <f t="shared" si="1"/>
        <v>0</v>
      </c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ht="16.5" customHeight="1" hidden="1">
      <c r="A90" s="203"/>
      <c r="B90" s="100"/>
      <c r="C90" s="99" t="s">
        <v>259</v>
      </c>
      <c r="D90" s="44">
        <f t="shared" si="1"/>
        <v>0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ht="16.5" customHeight="1" hidden="1">
      <c r="A91" s="203"/>
      <c r="B91" s="100"/>
      <c r="C91" s="99" t="s">
        <v>260</v>
      </c>
      <c r="D91" s="44">
        <f t="shared" si="1"/>
        <v>0</v>
      </c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ht="16.5" customHeight="1" hidden="1">
      <c r="A92" s="203"/>
      <c r="B92" s="100"/>
      <c r="C92" s="99" t="s">
        <v>261</v>
      </c>
      <c r="D92" s="44">
        <f t="shared" si="1"/>
        <v>0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16.5" customHeight="1" hidden="1">
      <c r="A93" s="203"/>
      <c r="B93" s="100"/>
      <c r="C93" s="99" t="s">
        <v>262</v>
      </c>
      <c r="D93" s="44">
        <f t="shared" si="1"/>
        <v>0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6.5" customHeight="1" hidden="1">
      <c r="A94" s="203"/>
      <c r="B94" s="100"/>
      <c r="C94" s="99" t="s">
        <v>263</v>
      </c>
      <c r="D94" s="44">
        <f t="shared" si="1"/>
        <v>0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6.5" customHeight="1" hidden="1">
      <c r="A95" s="203"/>
      <c r="B95" s="100"/>
      <c r="C95" s="99"/>
      <c r="D95" s="44">
        <f t="shared" si="1"/>
        <v>0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1:16" ht="16.5" customHeight="1" hidden="1">
      <c r="A96" s="203"/>
      <c r="B96" s="100"/>
      <c r="C96" s="99"/>
      <c r="D96" s="44">
        <f t="shared" si="1"/>
        <v>0</v>
      </c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ht="16.5" customHeight="1">
      <c r="A97" s="203"/>
      <c r="B97" s="100"/>
      <c r="C97" s="99"/>
      <c r="D97" s="44">
        <f t="shared" si="1"/>
        <v>0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6.5" customHeight="1">
      <c r="A98" s="203"/>
      <c r="B98" s="100"/>
      <c r="C98" s="101" t="s">
        <v>264</v>
      </c>
      <c r="D98" s="44">
        <f t="shared" si="1"/>
        <v>0</v>
      </c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2.75">
      <c r="A99" s="203"/>
      <c r="B99" s="102">
        <v>226</v>
      </c>
      <c r="C99" s="81" t="s">
        <v>185</v>
      </c>
      <c r="D99" s="45">
        <f t="shared" si="1"/>
        <v>170000</v>
      </c>
      <c r="E99" s="45">
        <f>SUM(E100:E125)</f>
        <v>13298</v>
      </c>
      <c r="F99" s="45">
        <f aca="true" t="shared" si="13" ref="F99:P99">SUM(F100:F125)</f>
        <v>8510</v>
      </c>
      <c r="G99" s="45">
        <f t="shared" si="13"/>
        <v>8510</v>
      </c>
      <c r="H99" s="45">
        <f t="shared" si="13"/>
        <v>47010</v>
      </c>
      <c r="I99" s="45">
        <f t="shared" si="13"/>
        <v>36510</v>
      </c>
      <c r="J99" s="45">
        <f t="shared" si="13"/>
        <v>8122</v>
      </c>
      <c r="K99" s="45">
        <f t="shared" si="13"/>
        <v>12000</v>
      </c>
      <c r="L99" s="45">
        <f t="shared" si="13"/>
        <v>2000</v>
      </c>
      <c r="M99" s="45">
        <f t="shared" si="13"/>
        <v>8510</v>
      </c>
      <c r="N99" s="45">
        <f t="shared" si="13"/>
        <v>8510</v>
      </c>
      <c r="O99" s="45">
        <f t="shared" si="13"/>
        <v>8510</v>
      </c>
      <c r="P99" s="45">
        <f t="shared" si="13"/>
        <v>8510</v>
      </c>
    </row>
    <row r="100" spans="1:16" ht="12.75">
      <c r="A100" s="203"/>
      <c r="B100" s="103"/>
      <c r="C100" s="99" t="s">
        <v>265</v>
      </c>
      <c r="D100" s="44">
        <f t="shared" si="1"/>
        <v>24000</v>
      </c>
      <c r="E100" s="44">
        <v>2000</v>
      </c>
      <c r="F100" s="44">
        <v>2000</v>
      </c>
      <c r="G100" s="44">
        <v>2000</v>
      </c>
      <c r="H100" s="44">
        <v>2000</v>
      </c>
      <c r="I100" s="44">
        <v>2000</v>
      </c>
      <c r="J100" s="44">
        <v>2000</v>
      </c>
      <c r="K100" s="44">
        <v>2000</v>
      </c>
      <c r="L100" s="44">
        <v>2000</v>
      </c>
      <c r="M100" s="44">
        <v>2000</v>
      </c>
      <c r="N100" s="44">
        <v>2000</v>
      </c>
      <c r="O100" s="44">
        <v>2000</v>
      </c>
      <c r="P100" s="44">
        <v>2000</v>
      </c>
    </row>
    <row r="101" spans="1:16" ht="12.75">
      <c r="A101" s="203"/>
      <c r="B101" s="103"/>
      <c r="C101" s="99" t="s">
        <v>266</v>
      </c>
      <c r="D101" s="44">
        <f t="shared" si="1"/>
        <v>4788</v>
      </c>
      <c r="E101" s="44">
        <v>4788</v>
      </c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ht="12.75">
      <c r="A102" s="203"/>
      <c r="B102" s="103"/>
      <c r="C102" s="99" t="s">
        <v>267</v>
      </c>
      <c r="D102" s="44">
        <f t="shared" si="1"/>
        <v>38500</v>
      </c>
      <c r="E102" s="44"/>
      <c r="F102" s="44"/>
      <c r="G102" s="44"/>
      <c r="H102" s="44">
        <v>38500</v>
      </c>
      <c r="I102" s="44"/>
      <c r="J102" s="44"/>
      <c r="K102" s="44"/>
      <c r="L102" s="44"/>
      <c r="M102" s="44"/>
      <c r="N102" s="44"/>
      <c r="O102" s="44"/>
      <c r="P102" s="44"/>
    </row>
    <row r="103" spans="1:16" ht="12.75">
      <c r="A103" s="203"/>
      <c r="B103" s="103"/>
      <c r="C103" s="99" t="s">
        <v>268</v>
      </c>
      <c r="D103" s="44">
        <f t="shared" si="1"/>
        <v>5000</v>
      </c>
      <c r="E103" s="44"/>
      <c r="F103" s="44"/>
      <c r="G103" s="44"/>
      <c r="H103" s="44"/>
      <c r="I103" s="44"/>
      <c r="J103" s="44"/>
      <c r="K103" s="44">
        <v>5000</v>
      </c>
      <c r="L103" s="44"/>
      <c r="M103" s="44"/>
      <c r="N103" s="44"/>
      <c r="O103" s="44"/>
      <c r="P103" s="44"/>
    </row>
    <row r="104" spans="1:16" ht="12.75">
      <c r="A104" s="203"/>
      <c r="B104" s="103"/>
      <c r="C104" s="99" t="s">
        <v>269</v>
      </c>
      <c r="D104" s="44">
        <f t="shared" si="1"/>
        <v>5000</v>
      </c>
      <c r="E104" s="44"/>
      <c r="F104" s="44"/>
      <c r="G104" s="44"/>
      <c r="H104" s="44"/>
      <c r="I104" s="44"/>
      <c r="J104" s="44"/>
      <c r="K104" s="44">
        <v>5000</v>
      </c>
      <c r="L104" s="44"/>
      <c r="M104" s="44"/>
      <c r="N104" s="44"/>
      <c r="O104" s="44"/>
      <c r="P104" s="44"/>
    </row>
    <row r="105" spans="1:16" ht="12.75">
      <c r="A105" s="203"/>
      <c r="B105" s="103"/>
      <c r="C105" s="99" t="s">
        <v>270</v>
      </c>
      <c r="D105" s="44">
        <f t="shared" si="1"/>
        <v>0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6" ht="12.75">
      <c r="A106" s="203"/>
      <c r="B106" s="103"/>
      <c r="C106" s="99" t="s">
        <v>271</v>
      </c>
      <c r="D106" s="44">
        <f t="shared" si="1"/>
        <v>6122</v>
      </c>
      <c r="E106" s="44"/>
      <c r="F106" s="44"/>
      <c r="G106" s="44"/>
      <c r="H106" s="44"/>
      <c r="I106" s="44"/>
      <c r="J106" s="44">
        <f>15000-8878</f>
        <v>6122</v>
      </c>
      <c r="K106" s="44"/>
      <c r="L106" s="44"/>
      <c r="M106" s="44"/>
      <c r="N106" s="44"/>
      <c r="O106" s="44"/>
      <c r="P106" s="44"/>
    </row>
    <row r="107" spans="1:16" ht="12.75">
      <c r="A107" s="203"/>
      <c r="B107" s="103"/>
      <c r="C107" s="99" t="s">
        <v>272</v>
      </c>
      <c r="D107" s="44">
        <f t="shared" si="1"/>
        <v>0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ht="12.75">
      <c r="A108" s="203"/>
      <c r="B108" s="103"/>
      <c r="C108" s="99" t="s">
        <v>273</v>
      </c>
      <c r="D108" s="44">
        <f t="shared" si="1"/>
        <v>0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 ht="12.75">
      <c r="A109" s="203"/>
      <c r="B109" s="103"/>
      <c r="C109" s="99" t="s">
        <v>274</v>
      </c>
      <c r="D109" s="44">
        <f t="shared" si="1"/>
        <v>28000</v>
      </c>
      <c r="E109" s="44"/>
      <c r="F109" s="44"/>
      <c r="G109" s="44"/>
      <c r="H109" s="44"/>
      <c r="I109" s="44">
        <v>28000</v>
      </c>
      <c r="J109" s="44"/>
      <c r="K109" s="44"/>
      <c r="L109" s="44"/>
      <c r="M109" s="44"/>
      <c r="N109" s="44"/>
      <c r="O109" s="44"/>
      <c r="P109" s="44"/>
    </row>
    <row r="110" spans="1:16" ht="12.75">
      <c r="A110" s="203"/>
      <c r="B110" s="103"/>
      <c r="C110" s="99" t="s">
        <v>275</v>
      </c>
      <c r="D110" s="44">
        <f t="shared" si="1"/>
        <v>58590</v>
      </c>
      <c r="E110" s="44">
        <v>6510</v>
      </c>
      <c r="F110" s="44">
        <v>6510</v>
      </c>
      <c r="G110" s="44">
        <v>6510</v>
      </c>
      <c r="H110" s="44">
        <v>6510</v>
      </c>
      <c r="I110" s="44">
        <v>6510</v>
      </c>
      <c r="J110" s="44"/>
      <c r="K110" s="44"/>
      <c r="L110" s="44"/>
      <c r="M110" s="44">
        <v>6510</v>
      </c>
      <c r="N110" s="44">
        <v>6510</v>
      </c>
      <c r="O110" s="44">
        <v>6510</v>
      </c>
      <c r="P110" s="44">
        <v>6510</v>
      </c>
    </row>
    <row r="111" spans="1:16" ht="12.75">
      <c r="A111" s="203"/>
      <c r="B111" s="103"/>
      <c r="C111" s="99" t="s">
        <v>276</v>
      </c>
      <c r="D111" s="44">
        <f t="shared" si="1"/>
        <v>0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ht="12.75">
      <c r="A112" s="203"/>
      <c r="B112" s="103"/>
      <c r="C112" s="99" t="s">
        <v>277</v>
      </c>
      <c r="D112" s="44">
        <f t="shared" si="1"/>
        <v>0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ht="25.5">
      <c r="A113" s="203"/>
      <c r="B113" s="103"/>
      <c r="C113" s="99" t="s">
        <v>278</v>
      </c>
      <c r="D113" s="44">
        <f t="shared" si="1"/>
        <v>0</v>
      </c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16" ht="12.75">
      <c r="A114" s="203"/>
      <c r="B114" s="103"/>
      <c r="C114" s="99" t="s">
        <v>279</v>
      </c>
      <c r="D114" s="44">
        <f t="shared" si="1"/>
        <v>0</v>
      </c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ht="12.75">
      <c r="A115" s="203"/>
      <c r="B115" s="103"/>
      <c r="C115" s="99" t="s">
        <v>280</v>
      </c>
      <c r="D115" s="44">
        <f t="shared" si="1"/>
        <v>0</v>
      </c>
      <c r="E115" s="44"/>
      <c r="F115" s="44"/>
      <c r="G115" s="44">
        <f>8820-8820</f>
        <v>0</v>
      </c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ht="12.75">
      <c r="A116" s="203"/>
      <c r="B116" s="103"/>
      <c r="C116" s="99" t="s">
        <v>281</v>
      </c>
      <c r="D116" s="44">
        <f t="shared" si="1"/>
        <v>0</v>
      </c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ht="12.75" customHeight="1">
      <c r="A117" s="203"/>
      <c r="B117" s="103"/>
      <c r="C117" s="104" t="s">
        <v>282</v>
      </c>
      <c r="D117" s="44">
        <f t="shared" si="1"/>
        <v>0</v>
      </c>
      <c r="E117" s="44"/>
      <c r="F117" s="44"/>
      <c r="G117" s="44"/>
      <c r="H117" s="44">
        <f>30000-30000</f>
        <v>0</v>
      </c>
      <c r="I117" s="44">
        <f>10000-10000</f>
        <v>0</v>
      </c>
      <c r="J117" s="44"/>
      <c r="K117" s="44"/>
      <c r="L117" s="44"/>
      <c r="M117" s="44"/>
      <c r="N117" s="44"/>
      <c r="O117" s="44"/>
      <c r="P117" s="44"/>
    </row>
    <row r="118" spans="1:16" ht="25.5">
      <c r="A118" s="203"/>
      <c r="B118" s="103"/>
      <c r="C118" s="99" t="s">
        <v>283</v>
      </c>
      <c r="D118" s="44">
        <f t="shared" si="1"/>
        <v>0</v>
      </c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6" ht="12.75">
      <c r="A119" s="203"/>
      <c r="B119" s="103"/>
      <c r="C119" s="89" t="s">
        <v>284</v>
      </c>
      <c r="D119" s="44">
        <f t="shared" si="1"/>
        <v>0</v>
      </c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2.75">
      <c r="A120" s="203"/>
      <c r="B120" s="103"/>
      <c r="C120" s="99" t="s">
        <v>285</v>
      </c>
      <c r="D120" s="44">
        <f t="shared" si="1"/>
        <v>0</v>
      </c>
      <c r="E120" s="44"/>
      <c r="F120" s="44"/>
      <c r="G120" s="44">
        <f>10000-10000</f>
        <v>0</v>
      </c>
      <c r="H120" s="44"/>
      <c r="I120" s="44"/>
      <c r="J120" s="44"/>
      <c r="K120" s="44">
        <f>15000-15000</f>
        <v>0</v>
      </c>
      <c r="L120" s="44"/>
      <c r="M120" s="44"/>
      <c r="N120" s="44"/>
      <c r="O120" s="44"/>
      <c r="P120" s="44"/>
    </row>
    <row r="121" spans="1:16" ht="12.75">
      <c r="A121" s="203"/>
      <c r="B121" s="103"/>
      <c r="C121" s="105" t="s">
        <v>286</v>
      </c>
      <c r="D121" s="44">
        <f t="shared" si="1"/>
        <v>0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ht="12.75">
      <c r="A122" s="203"/>
      <c r="B122" s="103"/>
      <c r="C122" t="s">
        <v>287</v>
      </c>
      <c r="D122" s="44">
        <f t="shared" si="1"/>
        <v>0</v>
      </c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ht="12.75">
      <c r="A123" s="203"/>
      <c r="B123" s="103"/>
      <c r="C123" s="90" t="s">
        <v>194</v>
      </c>
      <c r="D123" s="44">
        <f t="shared" si="1"/>
        <v>0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ht="12.75">
      <c r="A124" s="203"/>
      <c r="B124" s="103"/>
      <c r="C124" t="s">
        <v>288</v>
      </c>
      <c r="D124" s="44">
        <f t="shared" si="1"/>
        <v>0</v>
      </c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1:16" ht="13.5" thickBot="1">
      <c r="A125" s="203"/>
      <c r="B125" s="106"/>
      <c r="D125" s="44">
        <f t="shared" si="1"/>
        <v>0</v>
      </c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ht="13.5" thickBot="1">
      <c r="A126" s="203"/>
      <c r="B126" s="204">
        <v>227</v>
      </c>
      <c r="C126" s="81" t="s">
        <v>289</v>
      </c>
      <c r="D126" s="44">
        <f t="shared" si="1"/>
        <v>0</v>
      </c>
      <c r="E126" s="45">
        <f>E127</f>
        <v>0</v>
      </c>
      <c r="F126" s="45">
        <f aca="true" t="shared" si="14" ref="F126:P126">F127</f>
        <v>0</v>
      </c>
      <c r="G126" s="45">
        <f t="shared" si="14"/>
        <v>0</v>
      </c>
      <c r="H126" s="107">
        <f t="shared" si="14"/>
        <v>0</v>
      </c>
      <c r="I126" s="107">
        <f t="shared" si="14"/>
        <v>0</v>
      </c>
      <c r="J126" s="107">
        <f t="shared" si="14"/>
        <v>0</v>
      </c>
      <c r="K126" s="107">
        <f t="shared" si="14"/>
        <v>0</v>
      </c>
      <c r="L126" s="107">
        <f t="shared" si="14"/>
        <v>0</v>
      </c>
      <c r="M126" s="107">
        <f t="shared" si="14"/>
        <v>0</v>
      </c>
      <c r="N126" s="107">
        <f t="shared" si="14"/>
        <v>0</v>
      </c>
      <c r="O126" s="107">
        <f t="shared" si="14"/>
        <v>0</v>
      </c>
      <c r="P126" s="108">
        <f t="shared" si="14"/>
        <v>0</v>
      </c>
    </row>
    <row r="127" spans="1:16" ht="12.75">
      <c r="A127" s="203"/>
      <c r="B127" s="204"/>
      <c r="C127" s="77" t="s">
        <v>290</v>
      </c>
      <c r="D127" s="44">
        <f t="shared" si="1"/>
        <v>0</v>
      </c>
      <c r="E127" s="44"/>
      <c r="F127" s="44"/>
      <c r="G127" s="44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1:16" ht="12.75">
      <c r="A128" s="203"/>
      <c r="B128" s="204">
        <v>228</v>
      </c>
      <c r="C128" s="81" t="s">
        <v>291</v>
      </c>
      <c r="D128" s="45">
        <f t="shared" si="1"/>
        <v>0</v>
      </c>
      <c r="E128" s="45">
        <f>SUM(E129:E134)</f>
        <v>0</v>
      </c>
      <c r="F128" s="45">
        <f aca="true" t="shared" si="15" ref="F128:P128">SUM(F129:F134)</f>
        <v>0</v>
      </c>
      <c r="G128" s="45">
        <f t="shared" si="15"/>
        <v>0</v>
      </c>
      <c r="H128" s="45">
        <f t="shared" si="15"/>
        <v>0</v>
      </c>
      <c r="I128" s="45">
        <f t="shared" si="15"/>
        <v>0</v>
      </c>
      <c r="J128" s="45">
        <f t="shared" si="15"/>
        <v>0</v>
      </c>
      <c r="K128" s="45">
        <f t="shared" si="15"/>
        <v>0</v>
      </c>
      <c r="L128" s="45">
        <f t="shared" si="15"/>
        <v>0</v>
      </c>
      <c r="M128" s="45">
        <f t="shared" si="15"/>
        <v>0</v>
      </c>
      <c r="N128" s="45">
        <f t="shared" si="15"/>
        <v>0</v>
      </c>
      <c r="O128" s="45">
        <f t="shared" si="15"/>
        <v>0</v>
      </c>
      <c r="P128" s="45">
        <f t="shared" si="15"/>
        <v>0</v>
      </c>
    </row>
    <row r="129" spans="1:16" ht="12.75">
      <c r="A129" s="203"/>
      <c r="B129" s="204"/>
      <c r="C129" s="77" t="s">
        <v>292</v>
      </c>
      <c r="D129" s="44">
        <f t="shared" si="1"/>
        <v>0</v>
      </c>
      <c r="E129" s="44"/>
      <c r="F129" s="44"/>
      <c r="G129" s="44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1:16" ht="12.75">
      <c r="A130" s="203"/>
      <c r="B130" s="204"/>
      <c r="C130" s="77" t="s">
        <v>293</v>
      </c>
      <c r="D130" s="44">
        <f t="shared" si="1"/>
        <v>0</v>
      </c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ht="12.75">
      <c r="A131" s="203"/>
      <c r="B131" s="204"/>
      <c r="C131" s="77" t="s">
        <v>294</v>
      </c>
      <c r="D131" s="44">
        <f t="shared" si="1"/>
        <v>0</v>
      </c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ht="12.75">
      <c r="A132" s="203"/>
      <c r="B132" s="204"/>
      <c r="C132" s="77" t="s">
        <v>295</v>
      </c>
      <c r="D132" s="44">
        <f t="shared" si="1"/>
        <v>0</v>
      </c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ht="38.25">
      <c r="A133" s="203"/>
      <c r="B133" s="204"/>
      <c r="C133" s="77" t="s">
        <v>296</v>
      </c>
      <c r="D133" s="44">
        <f t="shared" si="1"/>
        <v>0</v>
      </c>
      <c r="E133" s="44"/>
      <c r="F133" s="44"/>
      <c r="G133" s="44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1:16" ht="12.75">
      <c r="A134" s="203"/>
      <c r="B134" s="87"/>
      <c r="C134" s="77" t="s">
        <v>297</v>
      </c>
      <c r="D134" s="44">
        <f t="shared" si="1"/>
        <v>0</v>
      </c>
      <c r="E134" s="44"/>
      <c r="F134" s="44"/>
      <c r="G134" s="44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1:16" ht="12.75">
      <c r="A135" s="203"/>
      <c r="B135" s="191">
        <v>310</v>
      </c>
      <c r="C135" s="81" t="s">
        <v>298</v>
      </c>
      <c r="D135" s="45">
        <f t="shared" si="1"/>
        <v>0</v>
      </c>
      <c r="E135" s="45">
        <f>SUM(E136:E149)</f>
        <v>0</v>
      </c>
      <c r="F135" s="45">
        <f aca="true" t="shared" si="16" ref="F135:P135">SUM(F136:F149)</f>
        <v>0</v>
      </c>
      <c r="G135" s="45">
        <f t="shared" si="16"/>
        <v>0</v>
      </c>
      <c r="H135" s="45">
        <f t="shared" si="16"/>
        <v>0</v>
      </c>
      <c r="I135" s="45">
        <f t="shared" si="16"/>
        <v>0</v>
      </c>
      <c r="J135" s="45">
        <f t="shared" si="16"/>
        <v>0</v>
      </c>
      <c r="K135" s="45">
        <f t="shared" si="16"/>
        <v>0</v>
      </c>
      <c r="L135" s="45">
        <f t="shared" si="16"/>
        <v>0</v>
      </c>
      <c r="M135" s="45">
        <f t="shared" si="16"/>
        <v>0</v>
      </c>
      <c r="N135" s="45">
        <f t="shared" si="16"/>
        <v>0</v>
      </c>
      <c r="O135" s="45">
        <f t="shared" si="16"/>
        <v>0</v>
      </c>
      <c r="P135" s="45">
        <f t="shared" si="16"/>
        <v>0</v>
      </c>
    </row>
    <row r="136" spans="1:16" ht="12.75">
      <c r="A136" s="203"/>
      <c r="B136" s="191"/>
      <c r="C136" s="77" t="s">
        <v>299</v>
      </c>
      <c r="D136" s="44">
        <f t="shared" si="1"/>
        <v>0</v>
      </c>
      <c r="E136" s="44"/>
      <c r="F136" s="44"/>
      <c r="G136" s="44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1:16" ht="12.75">
      <c r="A137" s="203"/>
      <c r="B137" s="191"/>
      <c r="C137" s="77" t="s">
        <v>300</v>
      </c>
      <c r="D137" s="44">
        <f t="shared" si="1"/>
        <v>0</v>
      </c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</row>
    <row r="138" spans="1:16" ht="12.75">
      <c r="A138" s="203"/>
      <c r="B138" s="191"/>
      <c r="C138" s="113" t="s">
        <v>301</v>
      </c>
      <c r="D138" s="44">
        <f t="shared" si="1"/>
        <v>0</v>
      </c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6" ht="12.75">
      <c r="A139" s="203"/>
      <c r="B139" s="191"/>
      <c r="C139" s="113" t="s">
        <v>302</v>
      </c>
      <c r="D139" s="44">
        <f t="shared" si="1"/>
        <v>0</v>
      </c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</row>
    <row r="140" spans="1:16" ht="12.75">
      <c r="A140" s="203"/>
      <c r="B140" s="191"/>
      <c r="C140" s="113" t="s">
        <v>303</v>
      </c>
      <c r="D140" s="44">
        <f t="shared" si="1"/>
        <v>0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ht="12.75">
      <c r="A141" s="203"/>
      <c r="B141" s="191"/>
      <c r="C141" s="113" t="s">
        <v>304</v>
      </c>
      <c r="D141" s="44">
        <f t="shared" si="1"/>
        <v>0</v>
      </c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ht="12.75">
      <c r="A142" s="203"/>
      <c r="B142" s="191"/>
      <c r="C142" s="113" t="s">
        <v>305</v>
      </c>
      <c r="D142" s="44">
        <f t="shared" si="1"/>
        <v>0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ht="12.75">
      <c r="A143" s="203"/>
      <c r="B143" s="191"/>
      <c r="C143" s="113" t="s">
        <v>306</v>
      </c>
      <c r="D143" s="44">
        <f t="shared" si="1"/>
        <v>0</v>
      </c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ht="12.75">
      <c r="A144" s="203"/>
      <c r="B144" s="191"/>
      <c r="C144" s="113" t="s">
        <v>307</v>
      </c>
      <c r="D144" s="44">
        <f t="shared" si="1"/>
        <v>0</v>
      </c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ht="12.75">
      <c r="A145" s="203"/>
      <c r="B145" s="191"/>
      <c r="C145" s="113" t="s">
        <v>308</v>
      </c>
      <c r="D145" s="44">
        <f t="shared" si="1"/>
        <v>0</v>
      </c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ht="12.75">
      <c r="A146" s="203"/>
      <c r="B146" s="191"/>
      <c r="C146" s="113" t="s">
        <v>309</v>
      </c>
      <c r="D146" s="44">
        <f t="shared" si="1"/>
        <v>0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ht="12.75">
      <c r="A147" s="203"/>
      <c r="B147" s="191"/>
      <c r="C147" s="113" t="s">
        <v>310</v>
      </c>
      <c r="D147" s="44">
        <f t="shared" si="1"/>
        <v>0</v>
      </c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ht="12.75">
      <c r="A148" s="203"/>
      <c r="B148" s="191"/>
      <c r="C148" s="113" t="s">
        <v>311</v>
      </c>
      <c r="D148" s="44">
        <f t="shared" si="1"/>
        <v>0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ht="12.75">
      <c r="A149" s="203"/>
      <c r="B149" s="191"/>
      <c r="C149" s="113" t="s">
        <v>312</v>
      </c>
      <c r="D149" s="44">
        <f t="shared" si="1"/>
        <v>0</v>
      </c>
      <c r="E149" s="44"/>
      <c r="F149" s="44"/>
      <c r="G149" s="44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1:16" ht="12.75">
      <c r="A150" s="203"/>
      <c r="B150" s="114">
        <v>340</v>
      </c>
      <c r="C150" s="81" t="s">
        <v>313</v>
      </c>
      <c r="D150" s="45">
        <f t="shared" si="1"/>
        <v>98650</v>
      </c>
      <c r="E150" s="45">
        <f>E151+E153+E155+E157+E162+E164+E175+E177</f>
        <v>0</v>
      </c>
      <c r="F150" s="45">
        <f aca="true" t="shared" si="17" ref="F150:P150">F151+F153+F155+F157+F162+F164+F175+F177</f>
        <v>10000</v>
      </c>
      <c r="G150" s="45">
        <f t="shared" si="17"/>
        <v>0</v>
      </c>
      <c r="H150" s="45">
        <f t="shared" si="17"/>
        <v>0</v>
      </c>
      <c r="I150" s="45">
        <f t="shared" si="17"/>
        <v>58650</v>
      </c>
      <c r="J150" s="45">
        <f t="shared" si="17"/>
        <v>10000</v>
      </c>
      <c r="K150" s="45">
        <f t="shared" si="17"/>
        <v>10000</v>
      </c>
      <c r="L150" s="45">
        <f t="shared" si="17"/>
        <v>0</v>
      </c>
      <c r="M150" s="45">
        <f t="shared" si="17"/>
        <v>0</v>
      </c>
      <c r="N150" s="45">
        <f t="shared" si="17"/>
        <v>10000</v>
      </c>
      <c r="O150" s="45">
        <f t="shared" si="17"/>
        <v>0</v>
      </c>
      <c r="P150" s="45">
        <f t="shared" si="17"/>
        <v>0</v>
      </c>
    </row>
    <row r="151" spans="1:16" ht="25.5">
      <c r="A151" s="203"/>
      <c r="B151" s="192">
        <v>341</v>
      </c>
      <c r="C151" s="94" t="s">
        <v>314</v>
      </c>
      <c r="D151" s="44">
        <f aca="true" t="shared" si="18" ref="D151:D197">E151+F151+G151+H151+I151+J151+K151+L151+M151+N151+O151+P151</f>
        <v>0</v>
      </c>
      <c r="E151" s="44">
        <f>E152</f>
        <v>0</v>
      </c>
      <c r="F151" s="44">
        <f aca="true" t="shared" si="19" ref="F151:P151">F152</f>
        <v>0</v>
      </c>
      <c r="G151" s="44">
        <f t="shared" si="19"/>
        <v>0</v>
      </c>
      <c r="H151" s="44">
        <f t="shared" si="19"/>
        <v>0</v>
      </c>
      <c r="I151" s="44">
        <f t="shared" si="19"/>
        <v>0</v>
      </c>
      <c r="J151" s="44">
        <f t="shared" si="19"/>
        <v>0</v>
      </c>
      <c r="K151" s="44">
        <f t="shared" si="19"/>
        <v>0</v>
      </c>
      <c r="L151" s="44">
        <f t="shared" si="19"/>
        <v>0</v>
      </c>
      <c r="M151" s="44">
        <f t="shared" si="19"/>
        <v>0</v>
      </c>
      <c r="N151" s="44">
        <f t="shared" si="19"/>
        <v>0</v>
      </c>
      <c r="O151" s="44">
        <f t="shared" si="19"/>
        <v>0</v>
      </c>
      <c r="P151" s="44">
        <f t="shared" si="19"/>
        <v>0</v>
      </c>
    </row>
    <row r="152" spans="1:16" ht="12.75">
      <c r="A152" s="203"/>
      <c r="B152" s="192"/>
      <c r="C152" s="94"/>
      <c r="D152" s="44">
        <f t="shared" si="18"/>
        <v>0</v>
      </c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ht="12.75">
      <c r="A153" s="203"/>
      <c r="B153" s="115">
        <v>342</v>
      </c>
      <c r="C153" s="94" t="s">
        <v>315</v>
      </c>
      <c r="D153" s="44">
        <f t="shared" si="18"/>
        <v>8650</v>
      </c>
      <c r="E153" s="44">
        <f>E154</f>
        <v>0</v>
      </c>
      <c r="F153" s="44">
        <f aca="true" t="shared" si="20" ref="F153:P153">F154</f>
        <v>0</v>
      </c>
      <c r="G153" s="44">
        <f t="shared" si="20"/>
        <v>0</v>
      </c>
      <c r="H153" s="44">
        <f t="shared" si="20"/>
        <v>0</v>
      </c>
      <c r="I153" s="44">
        <f t="shared" si="20"/>
        <v>8650</v>
      </c>
      <c r="J153" s="44">
        <f t="shared" si="20"/>
        <v>0</v>
      </c>
      <c r="K153" s="44">
        <f t="shared" si="20"/>
        <v>0</v>
      </c>
      <c r="L153" s="44">
        <f t="shared" si="20"/>
        <v>0</v>
      </c>
      <c r="M153" s="44">
        <f t="shared" si="20"/>
        <v>0</v>
      </c>
      <c r="N153" s="44">
        <f t="shared" si="20"/>
        <v>0</v>
      </c>
      <c r="O153" s="44">
        <f t="shared" si="20"/>
        <v>0</v>
      </c>
      <c r="P153" s="44">
        <f t="shared" si="20"/>
        <v>0</v>
      </c>
    </row>
    <row r="154" spans="1:16" ht="25.5">
      <c r="A154" s="203"/>
      <c r="B154" s="115"/>
      <c r="C154" s="89" t="s">
        <v>316</v>
      </c>
      <c r="D154" s="44">
        <f t="shared" si="18"/>
        <v>8650</v>
      </c>
      <c r="E154" s="44"/>
      <c r="F154" s="44"/>
      <c r="G154" s="44"/>
      <c r="H154" s="44"/>
      <c r="I154" s="44">
        <v>8650</v>
      </c>
      <c r="J154" s="44"/>
      <c r="K154" s="44"/>
      <c r="L154" s="44"/>
      <c r="M154" s="44"/>
      <c r="N154" s="44"/>
      <c r="O154" s="44"/>
      <c r="P154" s="44"/>
    </row>
    <row r="155" spans="1:16" ht="12.75">
      <c r="A155" s="203"/>
      <c r="B155" s="192">
        <v>343</v>
      </c>
      <c r="C155" s="94" t="s">
        <v>317</v>
      </c>
      <c r="D155" s="44">
        <f t="shared" si="18"/>
        <v>0</v>
      </c>
      <c r="E155" s="44">
        <f>E156</f>
        <v>0</v>
      </c>
      <c r="F155" s="44">
        <f aca="true" t="shared" si="21" ref="F155:P155">F156</f>
        <v>0</v>
      </c>
      <c r="G155" s="44">
        <f t="shared" si="21"/>
        <v>0</v>
      </c>
      <c r="H155" s="44">
        <f t="shared" si="21"/>
        <v>0</v>
      </c>
      <c r="I155" s="44">
        <f t="shared" si="21"/>
        <v>0</v>
      </c>
      <c r="J155" s="44">
        <f t="shared" si="21"/>
        <v>0</v>
      </c>
      <c r="K155" s="44">
        <f t="shared" si="21"/>
        <v>0</v>
      </c>
      <c r="L155" s="44">
        <f t="shared" si="21"/>
        <v>0</v>
      </c>
      <c r="M155" s="44">
        <f t="shared" si="21"/>
        <v>0</v>
      </c>
      <c r="N155" s="44">
        <f t="shared" si="21"/>
        <v>0</v>
      </c>
      <c r="O155" s="44">
        <f t="shared" si="21"/>
        <v>0</v>
      </c>
      <c r="P155" s="44">
        <f t="shared" si="21"/>
        <v>0</v>
      </c>
    </row>
    <row r="156" spans="1:16" ht="12.75">
      <c r="A156" s="203"/>
      <c r="B156" s="192"/>
      <c r="C156" s="89" t="s">
        <v>318</v>
      </c>
      <c r="D156" s="44">
        <f t="shared" si="18"/>
        <v>0</v>
      </c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</row>
    <row r="157" spans="1:16" ht="12.75">
      <c r="A157" s="203"/>
      <c r="B157" s="115">
        <v>344</v>
      </c>
      <c r="C157" s="94" t="s">
        <v>319</v>
      </c>
      <c r="D157" s="44">
        <f t="shared" si="18"/>
        <v>50000</v>
      </c>
      <c r="E157" s="44">
        <f>E158+E159+E160+E161</f>
        <v>0</v>
      </c>
      <c r="F157" s="44">
        <f aca="true" t="shared" si="22" ref="F157:P157">F158+F159+F160+F161</f>
        <v>0</v>
      </c>
      <c r="G157" s="44">
        <f t="shared" si="22"/>
        <v>0</v>
      </c>
      <c r="H157" s="44">
        <f t="shared" si="22"/>
        <v>0</v>
      </c>
      <c r="I157" s="44">
        <f t="shared" si="22"/>
        <v>50000</v>
      </c>
      <c r="J157" s="44">
        <f t="shared" si="22"/>
        <v>0</v>
      </c>
      <c r="K157" s="44">
        <f t="shared" si="22"/>
        <v>0</v>
      </c>
      <c r="L157" s="44">
        <f t="shared" si="22"/>
        <v>0</v>
      </c>
      <c r="M157" s="44">
        <f t="shared" si="22"/>
        <v>0</v>
      </c>
      <c r="N157" s="44">
        <f t="shared" si="22"/>
        <v>0</v>
      </c>
      <c r="O157" s="44">
        <f t="shared" si="22"/>
        <v>0</v>
      </c>
      <c r="P157" s="44">
        <f t="shared" si="22"/>
        <v>0</v>
      </c>
    </row>
    <row r="158" spans="1:16" ht="12.75">
      <c r="A158" s="203"/>
      <c r="B158" s="196"/>
      <c r="C158" s="89" t="s">
        <v>320</v>
      </c>
      <c r="D158" s="44">
        <f t="shared" si="18"/>
        <v>50000</v>
      </c>
      <c r="E158" s="44"/>
      <c r="F158" s="44"/>
      <c r="G158" s="44"/>
      <c r="H158" s="44"/>
      <c r="I158" s="44">
        <v>50000</v>
      </c>
      <c r="J158" s="44"/>
      <c r="K158" s="44"/>
      <c r="L158" s="44"/>
      <c r="M158" s="44"/>
      <c r="N158" s="44"/>
      <c r="O158" s="44"/>
      <c r="P158" s="44"/>
    </row>
    <row r="159" spans="1:16" ht="12.75">
      <c r="A159" s="203"/>
      <c r="B159" s="197"/>
      <c r="C159" s="89" t="s">
        <v>321</v>
      </c>
      <c r="D159" s="44">
        <f t="shared" si="18"/>
        <v>0</v>
      </c>
      <c r="E159" s="44"/>
      <c r="F159" s="44"/>
      <c r="G159" s="44"/>
      <c r="H159" s="44"/>
      <c r="I159" s="44">
        <f>65000-65000</f>
        <v>0</v>
      </c>
      <c r="J159" s="44"/>
      <c r="K159" s="44"/>
      <c r="L159" s="44"/>
      <c r="M159" s="44"/>
      <c r="N159" s="44"/>
      <c r="O159" s="44"/>
      <c r="P159" s="44"/>
    </row>
    <row r="160" spans="1:16" ht="12.75">
      <c r="A160" s="203"/>
      <c r="B160" s="197"/>
      <c r="C160" s="77" t="s">
        <v>322</v>
      </c>
      <c r="D160" s="44">
        <f t="shared" si="18"/>
        <v>0</v>
      </c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</row>
    <row r="161" spans="1:16" ht="12.75">
      <c r="A161" s="203"/>
      <c r="B161" s="198"/>
      <c r="C161" s="89" t="s">
        <v>323</v>
      </c>
      <c r="D161" s="44">
        <f t="shared" si="18"/>
        <v>0</v>
      </c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</row>
    <row r="162" spans="1:16" ht="12.75">
      <c r="A162" s="203"/>
      <c r="B162" s="192">
        <v>345</v>
      </c>
      <c r="C162" s="94" t="s">
        <v>324</v>
      </c>
      <c r="D162" s="44">
        <f t="shared" si="18"/>
        <v>10000</v>
      </c>
      <c r="E162" s="44">
        <f>E163</f>
        <v>0</v>
      </c>
      <c r="F162" s="44">
        <f aca="true" t="shared" si="23" ref="F162:P162">F163</f>
        <v>0</v>
      </c>
      <c r="G162" s="44">
        <f t="shared" si="23"/>
        <v>0</v>
      </c>
      <c r="H162" s="44">
        <f t="shared" si="23"/>
        <v>0</v>
      </c>
      <c r="I162" s="44">
        <f t="shared" si="23"/>
        <v>0</v>
      </c>
      <c r="J162" s="44">
        <f t="shared" si="23"/>
        <v>0</v>
      </c>
      <c r="K162" s="44">
        <f t="shared" si="23"/>
        <v>10000</v>
      </c>
      <c r="L162" s="44">
        <f t="shared" si="23"/>
        <v>0</v>
      </c>
      <c r="M162" s="44">
        <f t="shared" si="23"/>
        <v>0</v>
      </c>
      <c r="N162" s="44">
        <f t="shared" si="23"/>
        <v>0</v>
      </c>
      <c r="O162" s="44">
        <f t="shared" si="23"/>
        <v>0</v>
      </c>
      <c r="P162" s="44">
        <f t="shared" si="23"/>
        <v>0</v>
      </c>
    </row>
    <row r="163" spans="1:16" ht="12.75">
      <c r="A163" s="203"/>
      <c r="B163" s="192"/>
      <c r="C163" s="89" t="s">
        <v>325</v>
      </c>
      <c r="D163" s="44">
        <f t="shared" si="18"/>
        <v>10000</v>
      </c>
      <c r="E163" s="44"/>
      <c r="F163" s="44"/>
      <c r="G163" s="44"/>
      <c r="H163" s="44"/>
      <c r="I163" s="44"/>
      <c r="J163" s="44"/>
      <c r="K163" s="44">
        <v>10000</v>
      </c>
      <c r="L163" s="44"/>
      <c r="M163" s="44"/>
      <c r="N163" s="44"/>
      <c r="O163" s="44"/>
      <c r="P163" s="44"/>
    </row>
    <row r="164" spans="1:16" ht="25.5">
      <c r="A164" s="203"/>
      <c r="B164" s="192">
        <v>346</v>
      </c>
      <c r="C164" s="94" t="s">
        <v>326</v>
      </c>
      <c r="D164" s="44">
        <f t="shared" si="18"/>
        <v>30000</v>
      </c>
      <c r="E164" s="44">
        <f>E166+E167+E169+E171+E172+E173+E174</f>
        <v>0</v>
      </c>
      <c r="F164" s="44">
        <f aca="true" t="shared" si="24" ref="F164:P164">F166+F167+F169+F171+F172+F173+F174</f>
        <v>10000</v>
      </c>
      <c r="G164" s="44">
        <f t="shared" si="24"/>
        <v>0</v>
      </c>
      <c r="H164" s="44">
        <f t="shared" si="24"/>
        <v>0</v>
      </c>
      <c r="I164" s="44">
        <f t="shared" si="24"/>
        <v>0</v>
      </c>
      <c r="J164" s="44">
        <f t="shared" si="24"/>
        <v>10000</v>
      </c>
      <c r="K164" s="44">
        <f t="shared" si="24"/>
        <v>0</v>
      </c>
      <c r="L164" s="44">
        <f t="shared" si="24"/>
        <v>0</v>
      </c>
      <c r="M164" s="44">
        <f t="shared" si="24"/>
        <v>0</v>
      </c>
      <c r="N164" s="44">
        <f t="shared" si="24"/>
        <v>10000</v>
      </c>
      <c r="O164" s="44">
        <f t="shared" si="24"/>
        <v>0</v>
      </c>
      <c r="P164" s="44">
        <f t="shared" si="24"/>
        <v>0</v>
      </c>
    </row>
    <row r="165" spans="1:16" ht="12.75">
      <c r="A165" s="203"/>
      <c r="B165" s="192"/>
      <c r="C165" s="116" t="s">
        <v>327</v>
      </c>
      <c r="D165" s="44">
        <f t="shared" si="18"/>
        <v>0</v>
      </c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</row>
    <row r="166" spans="1:16" ht="12.75">
      <c r="A166" s="203"/>
      <c r="B166" s="192"/>
      <c r="C166" s="89" t="s">
        <v>328</v>
      </c>
      <c r="D166" s="44">
        <f t="shared" si="18"/>
        <v>0</v>
      </c>
      <c r="E166" s="44"/>
      <c r="F166" s="44">
        <v>0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</row>
    <row r="167" spans="1:16" ht="12.75">
      <c r="A167" s="203"/>
      <c r="B167" s="192"/>
      <c r="C167" s="77"/>
      <c r="D167" s="44">
        <f t="shared" si="18"/>
        <v>0</v>
      </c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</row>
    <row r="168" spans="1:16" ht="12.75">
      <c r="A168" s="203"/>
      <c r="B168" s="192"/>
      <c r="C168" s="116" t="s">
        <v>329</v>
      </c>
      <c r="D168" s="44">
        <f t="shared" si="18"/>
        <v>0</v>
      </c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</row>
    <row r="169" spans="1:16" ht="12.75">
      <c r="A169" s="203"/>
      <c r="B169" s="192"/>
      <c r="C169" s="77"/>
      <c r="D169" s="44">
        <f t="shared" si="18"/>
        <v>0</v>
      </c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</row>
    <row r="170" spans="1:16" ht="12.75">
      <c r="A170" s="203"/>
      <c r="B170" s="192"/>
      <c r="C170" s="116" t="s">
        <v>330</v>
      </c>
      <c r="D170" s="44">
        <f t="shared" si="18"/>
        <v>0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</row>
    <row r="171" spans="1:16" ht="12.75">
      <c r="A171" s="203"/>
      <c r="B171" s="192"/>
      <c r="C171" s="117" t="s">
        <v>331</v>
      </c>
      <c r="D171" s="44">
        <f t="shared" si="18"/>
        <v>0</v>
      </c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</row>
    <row r="172" spans="1:16" ht="12.75">
      <c r="A172" s="203"/>
      <c r="B172" s="192"/>
      <c r="C172" s="77" t="s">
        <v>332</v>
      </c>
      <c r="D172" s="44">
        <f t="shared" si="18"/>
        <v>30000</v>
      </c>
      <c r="E172" s="44"/>
      <c r="F172" s="44">
        <v>10000</v>
      </c>
      <c r="G172" s="44"/>
      <c r="H172" s="44"/>
      <c r="I172" s="44"/>
      <c r="J172" s="118">
        <v>10000</v>
      </c>
      <c r="K172" s="44"/>
      <c r="L172" s="44"/>
      <c r="M172" s="44"/>
      <c r="N172" s="44">
        <v>10000</v>
      </c>
      <c r="O172" s="44"/>
      <c r="P172" s="44"/>
    </row>
    <row r="173" spans="1:16" ht="12.75">
      <c r="A173" s="203"/>
      <c r="B173" s="192"/>
      <c r="D173" s="44">
        <f t="shared" si="18"/>
        <v>0</v>
      </c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</row>
    <row r="174" spans="1:16" ht="12.75">
      <c r="A174" s="203"/>
      <c r="B174" s="192"/>
      <c r="C174" s="89" t="s">
        <v>333</v>
      </c>
      <c r="D174" s="44">
        <f t="shared" si="18"/>
        <v>0</v>
      </c>
      <c r="E174" s="44"/>
      <c r="F174" s="44"/>
      <c r="G174" s="44">
        <v>0</v>
      </c>
      <c r="H174" s="44"/>
      <c r="I174" s="44"/>
      <c r="J174" s="44"/>
      <c r="K174" s="44"/>
      <c r="L174" s="44"/>
      <c r="M174" s="44"/>
      <c r="N174" s="44"/>
      <c r="O174" s="44"/>
      <c r="P174" s="44"/>
    </row>
    <row r="175" spans="1:16" ht="25.5">
      <c r="A175" s="203"/>
      <c r="B175" s="192">
        <v>347</v>
      </c>
      <c r="C175" s="94" t="s">
        <v>334</v>
      </c>
      <c r="D175" s="44">
        <f t="shared" si="18"/>
        <v>0</v>
      </c>
      <c r="E175" s="44">
        <f>E176</f>
        <v>0</v>
      </c>
      <c r="F175" s="44">
        <f aca="true" t="shared" si="25" ref="F175:P175">F176</f>
        <v>0</v>
      </c>
      <c r="G175" s="44">
        <f t="shared" si="25"/>
        <v>0</v>
      </c>
      <c r="H175" s="44">
        <f t="shared" si="25"/>
        <v>0</v>
      </c>
      <c r="I175" s="44">
        <f t="shared" si="25"/>
        <v>0</v>
      </c>
      <c r="J175" s="44">
        <f t="shared" si="25"/>
        <v>0</v>
      </c>
      <c r="K175" s="44">
        <f t="shared" si="25"/>
        <v>0</v>
      </c>
      <c r="L175" s="44">
        <f t="shared" si="25"/>
        <v>0</v>
      </c>
      <c r="M175" s="44">
        <f t="shared" si="25"/>
        <v>0</v>
      </c>
      <c r="N175" s="44">
        <f t="shared" si="25"/>
        <v>0</v>
      </c>
      <c r="O175" s="44">
        <f t="shared" si="25"/>
        <v>0</v>
      </c>
      <c r="P175" s="44">
        <f t="shared" si="25"/>
        <v>0</v>
      </c>
    </row>
    <row r="176" spans="1:16" ht="12.75">
      <c r="A176" s="203"/>
      <c r="B176" s="192"/>
      <c r="C176" s="94"/>
      <c r="D176" s="44">
        <f t="shared" si="18"/>
        <v>0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</row>
    <row r="177" spans="1:16" ht="25.5">
      <c r="A177" s="203"/>
      <c r="B177" s="192">
        <v>349</v>
      </c>
      <c r="C177" s="94" t="s">
        <v>335</v>
      </c>
      <c r="D177" s="44">
        <f t="shared" si="18"/>
        <v>0</v>
      </c>
      <c r="E177" s="44">
        <f>E178</f>
        <v>0</v>
      </c>
      <c r="F177" s="44">
        <f aca="true" t="shared" si="26" ref="F177:P177">F178</f>
        <v>0</v>
      </c>
      <c r="G177" s="44">
        <f t="shared" si="26"/>
        <v>0</v>
      </c>
      <c r="H177" s="44">
        <f t="shared" si="26"/>
        <v>0</v>
      </c>
      <c r="I177" s="44">
        <f t="shared" si="26"/>
        <v>0</v>
      </c>
      <c r="J177" s="44">
        <f t="shared" si="26"/>
        <v>0</v>
      </c>
      <c r="K177" s="44">
        <f t="shared" si="26"/>
        <v>0</v>
      </c>
      <c r="L177" s="44">
        <f t="shared" si="26"/>
        <v>0</v>
      </c>
      <c r="M177" s="44">
        <f t="shared" si="26"/>
        <v>0</v>
      </c>
      <c r="N177" s="44">
        <f t="shared" si="26"/>
        <v>0</v>
      </c>
      <c r="O177" s="44">
        <f t="shared" si="26"/>
        <v>0</v>
      </c>
      <c r="P177" s="44">
        <f t="shared" si="26"/>
        <v>0</v>
      </c>
    </row>
    <row r="178" spans="1:16" ht="12.75">
      <c r="A178" s="203"/>
      <c r="B178" s="192"/>
      <c r="C178" s="89" t="s">
        <v>336</v>
      </c>
      <c r="D178" s="44">
        <f t="shared" si="18"/>
        <v>0</v>
      </c>
      <c r="E178" s="44"/>
      <c r="F178" s="44"/>
      <c r="G178" s="44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1:16" ht="12.75">
      <c r="A179" s="203"/>
      <c r="B179" s="119">
        <v>350</v>
      </c>
      <c r="C179" s="81" t="s">
        <v>337</v>
      </c>
      <c r="D179" s="44">
        <f t="shared" si="18"/>
        <v>0</v>
      </c>
      <c r="E179" s="120">
        <f>E180+E182</f>
        <v>0</v>
      </c>
      <c r="F179" s="120">
        <f aca="true" t="shared" si="27" ref="F179:P179">F180+F182</f>
        <v>0</v>
      </c>
      <c r="G179" s="120">
        <f t="shared" si="27"/>
        <v>0</v>
      </c>
      <c r="H179" s="120">
        <f t="shared" si="27"/>
        <v>0</v>
      </c>
      <c r="I179" s="120">
        <f t="shared" si="27"/>
        <v>0</v>
      </c>
      <c r="J179" s="120">
        <f t="shared" si="27"/>
        <v>0</v>
      </c>
      <c r="K179" s="120">
        <f t="shared" si="27"/>
        <v>0</v>
      </c>
      <c r="L179" s="120">
        <f t="shared" si="27"/>
        <v>0</v>
      </c>
      <c r="M179" s="120">
        <f t="shared" si="27"/>
        <v>0</v>
      </c>
      <c r="N179" s="120">
        <f t="shared" si="27"/>
        <v>0</v>
      </c>
      <c r="O179" s="120">
        <f t="shared" si="27"/>
        <v>0</v>
      </c>
      <c r="P179" s="120">
        <f t="shared" si="27"/>
        <v>0</v>
      </c>
    </row>
    <row r="180" spans="1:16" ht="38.25">
      <c r="A180" s="203"/>
      <c r="B180" s="191">
        <v>352</v>
      </c>
      <c r="C180" s="77" t="s">
        <v>338</v>
      </c>
      <c r="D180" s="44">
        <f t="shared" si="18"/>
        <v>0</v>
      </c>
      <c r="E180" s="44">
        <f>E181</f>
        <v>0</v>
      </c>
      <c r="F180" s="44">
        <f aca="true" t="shared" si="28" ref="F180:P180">F181</f>
        <v>0</v>
      </c>
      <c r="G180" s="44">
        <f t="shared" si="28"/>
        <v>0</v>
      </c>
      <c r="H180" s="44">
        <f t="shared" si="28"/>
        <v>0</v>
      </c>
      <c r="I180" s="44">
        <f t="shared" si="28"/>
        <v>0</v>
      </c>
      <c r="J180" s="44">
        <f t="shared" si="28"/>
        <v>0</v>
      </c>
      <c r="K180" s="44">
        <f t="shared" si="28"/>
        <v>0</v>
      </c>
      <c r="L180" s="44">
        <f t="shared" si="28"/>
        <v>0</v>
      </c>
      <c r="M180" s="44">
        <f t="shared" si="28"/>
        <v>0</v>
      </c>
      <c r="N180" s="44">
        <f t="shared" si="28"/>
        <v>0</v>
      </c>
      <c r="O180" s="44">
        <f t="shared" si="28"/>
        <v>0</v>
      </c>
      <c r="P180" s="44">
        <f t="shared" si="28"/>
        <v>0</v>
      </c>
    </row>
    <row r="181" spans="1:16" ht="12.75">
      <c r="A181" s="203"/>
      <c r="B181" s="191"/>
      <c r="C181" s="77"/>
      <c r="D181" s="44">
        <f t="shared" si="18"/>
        <v>0</v>
      </c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</row>
    <row r="182" spans="1:16" ht="38.25">
      <c r="A182" s="203"/>
      <c r="B182" s="193">
        <v>353</v>
      </c>
      <c r="C182" s="77" t="s">
        <v>339</v>
      </c>
      <c r="D182" s="44">
        <f t="shared" si="18"/>
        <v>0</v>
      </c>
      <c r="E182" s="44">
        <f>E183</f>
        <v>0</v>
      </c>
      <c r="F182" s="44">
        <f aca="true" t="shared" si="29" ref="F182:P182">F183</f>
        <v>0</v>
      </c>
      <c r="G182" s="44">
        <f t="shared" si="29"/>
        <v>0</v>
      </c>
      <c r="H182" s="44">
        <f t="shared" si="29"/>
        <v>0</v>
      </c>
      <c r="I182" s="44">
        <f t="shared" si="29"/>
        <v>0</v>
      </c>
      <c r="J182" s="44">
        <f t="shared" si="29"/>
        <v>0</v>
      </c>
      <c r="K182" s="44">
        <f t="shared" si="29"/>
        <v>0</v>
      </c>
      <c r="L182" s="44">
        <f t="shared" si="29"/>
        <v>0</v>
      </c>
      <c r="M182" s="44">
        <f t="shared" si="29"/>
        <v>0</v>
      </c>
      <c r="N182" s="44">
        <f t="shared" si="29"/>
        <v>0</v>
      </c>
      <c r="O182" s="44">
        <f t="shared" si="29"/>
        <v>0</v>
      </c>
      <c r="P182" s="44">
        <f t="shared" si="29"/>
        <v>0</v>
      </c>
    </row>
    <row r="183" spans="1:16" ht="12.75">
      <c r="A183" s="86"/>
      <c r="B183" s="194"/>
      <c r="C183" s="77"/>
      <c r="D183" s="44">
        <f t="shared" si="18"/>
        <v>0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</row>
    <row r="184" spans="1:16" ht="25.5">
      <c r="A184" s="121" t="s">
        <v>340</v>
      </c>
      <c r="B184" s="122"/>
      <c r="C184" s="122" t="s">
        <v>341</v>
      </c>
      <c r="D184" s="85">
        <f t="shared" si="18"/>
        <v>0</v>
      </c>
      <c r="E184" s="85">
        <f>E185</f>
        <v>0</v>
      </c>
      <c r="F184" s="85">
        <f aca="true" t="shared" si="30" ref="F184:P185">F185</f>
        <v>0</v>
      </c>
      <c r="G184" s="85">
        <f t="shared" si="30"/>
        <v>0</v>
      </c>
      <c r="H184" s="85">
        <f t="shared" si="30"/>
        <v>0</v>
      </c>
      <c r="I184" s="85">
        <f t="shared" si="30"/>
        <v>0</v>
      </c>
      <c r="J184" s="85">
        <f t="shared" si="30"/>
        <v>0</v>
      </c>
      <c r="K184" s="85">
        <f t="shared" si="30"/>
        <v>0</v>
      </c>
      <c r="L184" s="85">
        <f t="shared" si="30"/>
        <v>0</v>
      </c>
      <c r="M184" s="85">
        <f t="shared" si="30"/>
        <v>0</v>
      </c>
      <c r="N184" s="85">
        <f t="shared" si="30"/>
        <v>0</v>
      </c>
      <c r="O184" s="85">
        <f t="shared" si="30"/>
        <v>0</v>
      </c>
      <c r="P184" s="85">
        <f t="shared" si="30"/>
        <v>0</v>
      </c>
    </row>
    <row r="185" spans="1:16" ht="12" customHeight="1">
      <c r="A185" s="195" t="s">
        <v>342</v>
      </c>
      <c r="B185" s="80">
        <v>296</v>
      </c>
      <c r="C185" s="81" t="s">
        <v>343</v>
      </c>
      <c r="D185" s="44">
        <f t="shared" si="18"/>
        <v>0</v>
      </c>
      <c r="E185" s="44">
        <f>E186</f>
        <v>0</v>
      </c>
      <c r="F185" s="44">
        <f t="shared" si="30"/>
        <v>0</v>
      </c>
      <c r="G185" s="44">
        <f t="shared" si="30"/>
        <v>0</v>
      </c>
      <c r="H185" s="44">
        <f t="shared" si="30"/>
        <v>0</v>
      </c>
      <c r="I185" s="44">
        <f t="shared" si="30"/>
        <v>0</v>
      </c>
      <c r="J185" s="44">
        <f t="shared" si="30"/>
        <v>0</v>
      </c>
      <c r="K185" s="44">
        <f t="shared" si="30"/>
        <v>0</v>
      </c>
      <c r="L185" s="44">
        <f t="shared" si="30"/>
        <v>0</v>
      </c>
      <c r="M185" s="44">
        <f t="shared" si="30"/>
        <v>0</v>
      </c>
      <c r="N185" s="44">
        <f t="shared" si="30"/>
        <v>0</v>
      </c>
      <c r="O185" s="44">
        <f t="shared" si="30"/>
        <v>0</v>
      </c>
      <c r="P185" s="44">
        <f t="shared" si="30"/>
        <v>0</v>
      </c>
    </row>
    <row r="186" spans="1:16" ht="42" customHeight="1">
      <c r="A186" s="195"/>
      <c r="B186" s="80"/>
      <c r="C186" s="94"/>
      <c r="D186" s="44">
        <f t="shared" si="18"/>
        <v>0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</row>
    <row r="187" spans="1:16" ht="41.25" customHeight="1">
      <c r="A187" s="123" t="s">
        <v>344</v>
      </c>
      <c r="B187" s="124"/>
      <c r="C187" s="125" t="s">
        <v>345</v>
      </c>
      <c r="D187" s="85">
        <f t="shared" si="18"/>
        <v>12700</v>
      </c>
      <c r="E187" s="85">
        <f>E188+E190+E192+E194+E196</f>
        <v>0</v>
      </c>
      <c r="F187" s="85">
        <f aca="true" t="shared" si="31" ref="F187:P187">F188+F190+F192+F194+F196</f>
        <v>0</v>
      </c>
      <c r="G187" s="85">
        <f t="shared" si="31"/>
        <v>1930</v>
      </c>
      <c r="H187" s="85">
        <f t="shared" si="31"/>
        <v>0</v>
      </c>
      <c r="I187" s="85">
        <f t="shared" si="31"/>
        <v>5000</v>
      </c>
      <c r="J187" s="85">
        <f t="shared" si="31"/>
        <v>1930</v>
      </c>
      <c r="K187" s="85">
        <f t="shared" si="31"/>
        <v>0</v>
      </c>
      <c r="L187" s="85">
        <f t="shared" si="31"/>
        <v>0</v>
      </c>
      <c r="M187" s="85">
        <f t="shared" si="31"/>
        <v>1930</v>
      </c>
      <c r="N187" s="85">
        <f t="shared" si="31"/>
        <v>0</v>
      </c>
      <c r="O187" s="85">
        <f t="shared" si="31"/>
        <v>0</v>
      </c>
      <c r="P187" s="85">
        <f t="shared" si="31"/>
        <v>1910</v>
      </c>
    </row>
    <row r="188" spans="1:16" ht="26.25" customHeight="1">
      <c r="A188" s="188" t="s">
        <v>346</v>
      </c>
      <c r="B188" s="191">
        <v>291</v>
      </c>
      <c r="C188" s="81" t="s">
        <v>347</v>
      </c>
      <c r="D188" s="44">
        <f t="shared" si="18"/>
        <v>0</v>
      </c>
      <c r="E188" s="44">
        <f>E189</f>
        <v>0</v>
      </c>
      <c r="F188" s="44">
        <f aca="true" t="shared" si="32" ref="F188:P188">F189</f>
        <v>0</v>
      </c>
      <c r="G188" s="44">
        <f t="shared" si="32"/>
        <v>0</v>
      </c>
      <c r="H188" s="44">
        <f t="shared" si="32"/>
        <v>0</v>
      </c>
      <c r="I188" s="44">
        <f t="shared" si="32"/>
        <v>0</v>
      </c>
      <c r="J188" s="44">
        <f t="shared" si="32"/>
        <v>0</v>
      </c>
      <c r="K188" s="44">
        <f t="shared" si="32"/>
        <v>0</v>
      </c>
      <c r="L188" s="44">
        <f t="shared" si="32"/>
        <v>0</v>
      </c>
      <c r="M188" s="44">
        <f t="shared" si="32"/>
        <v>0</v>
      </c>
      <c r="N188" s="44">
        <f t="shared" si="32"/>
        <v>0</v>
      </c>
      <c r="O188" s="44">
        <f t="shared" si="32"/>
        <v>0</v>
      </c>
      <c r="P188" s="44">
        <f t="shared" si="32"/>
        <v>0</v>
      </c>
    </row>
    <row r="189" spans="1:16" ht="12.75">
      <c r="A189" s="188"/>
      <c r="B189" s="191"/>
      <c r="C189" s="94"/>
      <c r="D189" s="44">
        <f t="shared" si="18"/>
        <v>0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</row>
    <row r="190" spans="1:16" ht="26.25" customHeight="1">
      <c r="A190" s="188" t="s">
        <v>348</v>
      </c>
      <c r="B190" s="189">
        <v>291</v>
      </c>
      <c r="C190" s="81" t="s">
        <v>347</v>
      </c>
      <c r="D190" s="44">
        <f t="shared" si="18"/>
        <v>12700</v>
      </c>
      <c r="E190" s="44">
        <f>E191</f>
        <v>0</v>
      </c>
      <c r="F190" s="44">
        <f aca="true" t="shared" si="33" ref="F190:P190">F191</f>
        <v>0</v>
      </c>
      <c r="G190" s="44">
        <f t="shared" si="33"/>
        <v>1930</v>
      </c>
      <c r="H190" s="44">
        <f t="shared" si="33"/>
        <v>0</v>
      </c>
      <c r="I190" s="44">
        <f t="shared" si="33"/>
        <v>5000</v>
      </c>
      <c r="J190" s="44">
        <f t="shared" si="33"/>
        <v>1930</v>
      </c>
      <c r="K190" s="44">
        <f t="shared" si="33"/>
        <v>0</v>
      </c>
      <c r="L190" s="44">
        <f t="shared" si="33"/>
        <v>0</v>
      </c>
      <c r="M190" s="44">
        <f t="shared" si="33"/>
        <v>1930</v>
      </c>
      <c r="N190" s="44">
        <f t="shared" si="33"/>
        <v>0</v>
      </c>
      <c r="O190" s="44">
        <f t="shared" si="33"/>
        <v>0</v>
      </c>
      <c r="P190" s="44">
        <f t="shared" si="33"/>
        <v>1910</v>
      </c>
    </row>
    <row r="191" spans="1:16" ht="12.75">
      <c r="A191" s="188"/>
      <c r="B191" s="190"/>
      <c r="C191" s="77" t="s">
        <v>349</v>
      </c>
      <c r="D191" s="44">
        <f t="shared" si="18"/>
        <v>12700</v>
      </c>
      <c r="E191" s="44"/>
      <c r="F191" s="44"/>
      <c r="G191" s="44">
        <v>1930</v>
      </c>
      <c r="H191" s="44"/>
      <c r="I191" s="44">
        <v>5000</v>
      </c>
      <c r="J191" s="44">
        <v>1930</v>
      </c>
      <c r="K191" s="44"/>
      <c r="L191" s="44"/>
      <c r="M191" s="44">
        <v>1930</v>
      </c>
      <c r="N191" s="44"/>
      <c r="O191" s="44"/>
      <c r="P191" s="44">
        <f>1930-20</f>
        <v>1910</v>
      </c>
    </row>
    <row r="192" spans="1:16" ht="25.5">
      <c r="A192" s="188"/>
      <c r="B192" s="112">
        <v>292</v>
      </c>
      <c r="C192" s="81" t="s">
        <v>350</v>
      </c>
      <c r="D192" s="44">
        <f t="shared" si="18"/>
        <v>0</v>
      </c>
      <c r="E192" s="44">
        <f>E193</f>
        <v>0</v>
      </c>
      <c r="F192" s="44">
        <f aca="true" t="shared" si="34" ref="F192:P192">F193</f>
        <v>0</v>
      </c>
      <c r="G192" s="44">
        <f t="shared" si="34"/>
        <v>0</v>
      </c>
      <c r="H192" s="44">
        <f t="shared" si="34"/>
        <v>0</v>
      </c>
      <c r="I192" s="44">
        <f t="shared" si="34"/>
        <v>0</v>
      </c>
      <c r="J192" s="44">
        <f t="shared" si="34"/>
        <v>0</v>
      </c>
      <c r="K192" s="44">
        <f t="shared" si="34"/>
        <v>0</v>
      </c>
      <c r="L192" s="44">
        <f t="shared" si="34"/>
        <v>0</v>
      </c>
      <c r="M192" s="44">
        <f t="shared" si="34"/>
        <v>0</v>
      </c>
      <c r="N192" s="44">
        <f t="shared" si="34"/>
        <v>0</v>
      </c>
      <c r="O192" s="44">
        <f t="shared" si="34"/>
        <v>0</v>
      </c>
      <c r="P192" s="44">
        <f t="shared" si="34"/>
        <v>0</v>
      </c>
    </row>
    <row r="193" spans="1:16" ht="12.75">
      <c r="A193" s="188"/>
      <c r="B193" s="112"/>
      <c r="C193" s="94"/>
      <c r="D193" s="44">
        <f t="shared" si="18"/>
        <v>0</v>
      </c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</row>
    <row r="194" spans="1:16" ht="12.75">
      <c r="A194" s="188"/>
      <c r="B194" s="112">
        <v>295</v>
      </c>
      <c r="C194" s="81" t="s">
        <v>351</v>
      </c>
      <c r="D194" s="44">
        <f t="shared" si="18"/>
        <v>0</v>
      </c>
      <c r="E194" s="44">
        <f>E195</f>
        <v>0</v>
      </c>
      <c r="F194" s="44">
        <f aca="true" t="shared" si="35" ref="F194:P194">F195</f>
        <v>0</v>
      </c>
      <c r="G194" s="44">
        <f t="shared" si="35"/>
        <v>0</v>
      </c>
      <c r="H194" s="44">
        <f t="shared" si="35"/>
        <v>0</v>
      </c>
      <c r="I194" s="44">
        <f t="shared" si="35"/>
        <v>0</v>
      </c>
      <c r="J194" s="44">
        <f t="shared" si="35"/>
        <v>0</v>
      </c>
      <c r="K194" s="44">
        <f t="shared" si="35"/>
        <v>0</v>
      </c>
      <c r="L194" s="44">
        <f t="shared" si="35"/>
        <v>0</v>
      </c>
      <c r="M194" s="44">
        <f t="shared" si="35"/>
        <v>0</v>
      </c>
      <c r="N194" s="44">
        <f t="shared" si="35"/>
        <v>0</v>
      </c>
      <c r="O194" s="44">
        <f t="shared" si="35"/>
        <v>0</v>
      </c>
      <c r="P194" s="44">
        <f t="shared" si="35"/>
        <v>0</v>
      </c>
    </row>
    <row r="195" spans="1:16" ht="12.75">
      <c r="A195" s="188"/>
      <c r="B195" s="112"/>
      <c r="C195" s="94"/>
      <c r="D195" s="44">
        <f t="shared" si="18"/>
        <v>0</v>
      </c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</row>
    <row r="196" spans="1:16" ht="12.75">
      <c r="A196" s="188"/>
      <c r="B196" s="191">
        <v>296</v>
      </c>
      <c r="C196" s="81" t="s">
        <v>352</v>
      </c>
      <c r="D196" s="44">
        <f t="shared" si="18"/>
        <v>0</v>
      </c>
      <c r="E196" s="44">
        <f>E197</f>
        <v>0</v>
      </c>
      <c r="F196" s="44">
        <f aca="true" t="shared" si="36" ref="F196:P196">F197</f>
        <v>0</v>
      </c>
      <c r="G196" s="44">
        <f t="shared" si="36"/>
        <v>0</v>
      </c>
      <c r="H196" s="44">
        <f t="shared" si="36"/>
        <v>0</v>
      </c>
      <c r="I196" s="44">
        <f t="shared" si="36"/>
        <v>0</v>
      </c>
      <c r="J196" s="44">
        <f t="shared" si="36"/>
        <v>0</v>
      </c>
      <c r="K196" s="44">
        <f t="shared" si="36"/>
        <v>0</v>
      </c>
      <c r="L196" s="44">
        <f t="shared" si="36"/>
        <v>0</v>
      </c>
      <c r="M196" s="44">
        <f t="shared" si="36"/>
        <v>0</v>
      </c>
      <c r="N196" s="44">
        <f t="shared" si="36"/>
        <v>0</v>
      </c>
      <c r="O196" s="44">
        <f t="shared" si="36"/>
        <v>0</v>
      </c>
      <c r="P196" s="44">
        <f t="shared" si="36"/>
        <v>0</v>
      </c>
    </row>
    <row r="197" spans="1:16" ht="12.75">
      <c r="A197" s="188"/>
      <c r="B197" s="191"/>
      <c r="C197" s="94"/>
      <c r="D197" s="44">
        <f t="shared" si="18"/>
        <v>0</v>
      </c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</row>
    <row r="198" spans="1:16" ht="13.5">
      <c r="A198" s="126"/>
      <c r="B198" s="127"/>
      <c r="C198" s="127" t="s">
        <v>353</v>
      </c>
      <c r="D198" s="44">
        <f>E198+F198+G198+H198+I198+J198+K198+L198+M198+N198+O198+P198</f>
        <v>2659580</v>
      </c>
      <c r="E198" s="44">
        <f>E187+E184+E20+E5</f>
        <v>334450</v>
      </c>
      <c r="F198" s="44">
        <f aca="true" t="shared" si="37" ref="F198:P198">F187+F184+F20+F5</f>
        <v>333784</v>
      </c>
      <c r="G198" s="44">
        <f t="shared" si="37"/>
        <v>253392</v>
      </c>
      <c r="H198" s="44">
        <f t="shared" si="37"/>
        <v>272362</v>
      </c>
      <c r="I198" s="44">
        <f t="shared" si="37"/>
        <v>319112</v>
      </c>
      <c r="J198" s="44">
        <f t="shared" si="37"/>
        <v>161764</v>
      </c>
      <c r="K198" s="44">
        <f t="shared" si="37"/>
        <v>140852</v>
      </c>
      <c r="L198" s="44">
        <f t="shared" si="37"/>
        <v>132212</v>
      </c>
      <c r="M198" s="44">
        <f t="shared" si="37"/>
        <v>188392</v>
      </c>
      <c r="N198" s="44">
        <f t="shared" si="37"/>
        <v>254822</v>
      </c>
      <c r="O198" s="44">
        <f t="shared" si="37"/>
        <v>209458</v>
      </c>
      <c r="P198" s="44">
        <f t="shared" si="37"/>
        <v>58980</v>
      </c>
    </row>
    <row r="199" spans="2:16" ht="12.75">
      <c r="B199" s="48"/>
      <c r="C199" s="48"/>
      <c r="D199" s="60">
        <f>D197+D195+D193+D191+D189+D186+D183+D181+D178+D176+D174+D173+D172+D171+D169+D167+D166+D163+D161+D160+D159+D158+D156+D154+D152+D149+D148+D147+D146+D145+D144+D143+D142+D141+D140+D139+D138+D137+D136+D133+D132+D131+D130+D129+D127+D125+D124+D123+D122+D121+D120+D119+D118+D117+D116+D115+D114+D113+D112+D111+D110+D109+D108+D107+D106+D105+D104+D103+D102+D101+D100+D84+D83+D82+D81+D80+D79+D78+D77+D76+D75+D74+D73+D72+D71+D70+D69+D68+D67+D66+D65+D64+D63+D62+D61+D60+D59+D58+D57+D56+D55+D54+D53+D52+D51+D50+D49+D48+D47+D46+D45+D44+D43+D42+D41+D40+D39+D38+D37+D36+D33+D32+D31+D30+D29+D27+D26+D24+D23+D22+D18+D16+D14+D12+D11+D10+D7+D6+D34</f>
        <v>2659580</v>
      </c>
      <c r="E199" s="60">
        <f aca="true" t="shared" si="38" ref="E199:P199">E197+E195+E193+E191+E189+E186+E183+E181+E178+E176+E174+E173+E172+E171+E169+E167+E166+E163+E161+E160+E159+E158+E156+E154+E152+E149+E148+E147+E146+E145+E144+E143+E142+E141+E140+E139+E138+E137+E136+E133+E132+E131+E130+E129+E127+E125+E124+E123+E122+E121+E120+E119+E118+E117+E116+E115+E114+E113+E112+E111+E110+E109+E108+E107+E106+E105+E104+E103+E102+E101+E100+E84+E83+E82+E81+E80+E79+E78+E77+E76+E75+E74+E73+E72+E71+E70+E69+E68+E67+E66+E65+E64+E63+E62+E61+E60+E59+E58+E57+E56+E55+E54+E53+E52+E51+E50+E49+E48+E47+E46+E45+E44+E43+E42+E41+E40+E39+E38+E37+E36+E33+E32+E31+E30+E29+E27+E26+E24+E23+E22+E18+E16+E14+E12+E11+E10+E7+E6+E34</f>
        <v>334450</v>
      </c>
      <c r="F199" s="60">
        <f t="shared" si="38"/>
        <v>333784</v>
      </c>
      <c r="G199" s="60">
        <f t="shared" si="38"/>
        <v>253392</v>
      </c>
      <c r="H199" s="60">
        <f t="shared" si="38"/>
        <v>272362</v>
      </c>
      <c r="I199" s="60">
        <f t="shared" si="38"/>
        <v>319112</v>
      </c>
      <c r="J199" s="60">
        <f t="shared" si="38"/>
        <v>161764</v>
      </c>
      <c r="K199" s="60">
        <f t="shared" si="38"/>
        <v>140852</v>
      </c>
      <c r="L199" s="60">
        <f t="shared" si="38"/>
        <v>132212</v>
      </c>
      <c r="M199" s="60">
        <f t="shared" si="38"/>
        <v>188392</v>
      </c>
      <c r="N199" s="60">
        <f t="shared" si="38"/>
        <v>254822</v>
      </c>
      <c r="O199" s="60">
        <f t="shared" si="38"/>
        <v>209458</v>
      </c>
      <c r="P199" s="60">
        <f t="shared" si="38"/>
        <v>58980</v>
      </c>
    </row>
    <row r="200" spans="2:4" ht="12.75">
      <c r="B200" s="48"/>
      <c r="C200" s="48"/>
      <c r="D200" s="60"/>
    </row>
    <row r="201" spans="1:3" ht="12.75">
      <c r="A201" t="s">
        <v>354</v>
      </c>
      <c r="B201" s="48"/>
      <c r="C201" s="48"/>
    </row>
    <row r="202" spans="2:3" ht="12.75">
      <c r="B202" s="48"/>
      <c r="C202" s="48"/>
    </row>
    <row r="203" spans="2:3" ht="12.75">
      <c r="B203" s="48"/>
      <c r="C203" s="48"/>
    </row>
    <row r="204" spans="2:3" ht="12.75">
      <c r="B204" s="48"/>
      <c r="C204" s="48"/>
    </row>
    <row r="205" spans="2:3" ht="12.75">
      <c r="B205" s="48"/>
      <c r="C205" s="48"/>
    </row>
    <row r="206" spans="2:3" ht="12.75">
      <c r="B206" s="48"/>
      <c r="C206" s="48"/>
    </row>
    <row r="207" spans="2:3" ht="12.75">
      <c r="B207" s="48"/>
      <c r="C207" s="48"/>
    </row>
    <row r="208" spans="2:3" ht="12.75">
      <c r="B208" s="48"/>
      <c r="C208" s="48"/>
    </row>
    <row r="209" spans="2:3" ht="12.75">
      <c r="B209" s="48"/>
      <c r="C209" s="48"/>
    </row>
    <row r="210" spans="2:3" ht="12.75">
      <c r="B210" s="48"/>
      <c r="C210" s="48"/>
    </row>
    <row r="211" spans="2:3" ht="12.75">
      <c r="B211" s="48"/>
      <c r="C211" s="48"/>
    </row>
    <row r="212" spans="2:3" ht="12.75">
      <c r="B212" s="48"/>
      <c r="C212" s="48"/>
    </row>
    <row r="213" spans="2:3" ht="12.75">
      <c r="B213" s="48"/>
      <c r="C213" s="48"/>
    </row>
    <row r="214" spans="2:3" ht="12.75">
      <c r="B214" s="48"/>
      <c r="C214" s="48"/>
    </row>
    <row r="215" spans="2:3" ht="12.75">
      <c r="B215" s="48"/>
      <c r="C215" s="48"/>
    </row>
    <row r="216" spans="2:3" ht="12.75">
      <c r="B216" s="48"/>
      <c r="C216" s="48"/>
    </row>
    <row r="217" spans="2:3" ht="12.75">
      <c r="B217" s="48"/>
      <c r="C217" s="48"/>
    </row>
    <row r="218" spans="2:3" ht="12.75">
      <c r="B218" s="48"/>
      <c r="C218" s="48"/>
    </row>
    <row r="219" spans="2:3" ht="12.75">
      <c r="B219" s="48"/>
      <c r="C219" s="48"/>
    </row>
    <row r="220" spans="2:3" ht="12.75">
      <c r="B220" s="48"/>
      <c r="C220" s="48"/>
    </row>
    <row r="221" spans="2:3" ht="12.75">
      <c r="B221" s="48"/>
      <c r="C221" s="48"/>
    </row>
    <row r="222" spans="2:3" ht="12.75">
      <c r="B222" s="48"/>
      <c r="C222" s="48"/>
    </row>
    <row r="223" spans="2:3" ht="12.75">
      <c r="B223" s="48"/>
      <c r="C223" s="48"/>
    </row>
    <row r="224" spans="2:3" ht="12.75">
      <c r="B224" s="48"/>
      <c r="C224" s="48"/>
    </row>
    <row r="225" spans="2:3" ht="12.75">
      <c r="B225" s="48"/>
      <c r="C225" s="48"/>
    </row>
    <row r="226" spans="2:3" ht="12.75">
      <c r="B226" s="48"/>
      <c r="C226" s="48"/>
    </row>
    <row r="227" spans="2:3" ht="12.75">
      <c r="B227" s="48"/>
      <c r="C227" s="48"/>
    </row>
    <row r="228" spans="2:3" ht="12.75">
      <c r="B228" s="48"/>
      <c r="C228" s="48"/>
    </row>
    <row r="229" spans="2:3" ht="12.75">
      <c r="B229" s="48"/>
      <c r="C229" s="48"/>
    </row>
    <row r="230" spans="2:3" ht="12.75">
      <c r="B230" s="48"/>
      <c r="C230" s="48"/>
    </row>
    <row r="231" spans="2:3" ht="12.75">
      <c r="B231" s="48"/>
      <c r="C231" s="48"/>
    </row>
    <row r="232" spans="2:3" ht="12.75">
      <c r="B232" s="48"/>
      <c r="C232" s="48"/>
    </row>
    <row r="233" spans="2:3" ht="12.75">
      <c r="B233" s="48"/>
      <c r="C233" s="48"/>
    </row>
    <row r="234" spans="2:3" ht="12.75">
      <c r="B234" s="48"/>
      <c r="C234" s="48"/>
    </row>
    <row r="235" spans="2:3" ht="12.75">
      <c r="B235" s="48"/>
      <c r="C235" s="48"/>
    </row>
    <row r="236" spans="2:3" ht="12.75">
      <c r="B236" s="48"/>
      <c r="C236" s="48"/>
    </row>
    <row r="237" spans="2:3" ht="12.75">
      <c r="B237" s="48"/>
      <c r="C237" s="48"/>
    </row>
    <row r="238" spans="2:3" ht="12.75">
      <c r="B238" s="48"/>
      <c r="C238" s="48"/>
    </row>
    <row r="239" spans="2:3" ht="12.75">
      <c r="B239" s="48"/>
      <c r="C239" s="48"/>
    </row>
    <row r="240" spans="2:3" ht="12.75">
      <c r="B240" s="48"/>
      <c r="C240" s="48"/>
    </row>
    <row r="241" spans="2:3" ht="12.75">
      <c r="B241" s="48"/>
      <c r="C241" s="48"/>
    </row>
    <row r="242" spans="2:3" ht="12.75">
      <c r="B242" s="48"/>
      <c r="C242" s="48"/>
    </row>
    <row r="243" spans="2:3" ht="12.75">
      <c r="B243" s="48"/>
      <c r="C243" s="48"/>
    </row>
    <row r="244" spans="2:3" ht="12.75">
      <c r="B244" s="48"/>
      <c r="C244" s="48"/>
    </row>
    <row r="245" spans="2:3" ht="12.75">
      <c r="B245" s="48"/>
      <c r="C245" s="48"/>
    </row>
  </sheetData>
  <sheetProtection/>
  <mergeCells count="42">
    <mergeCell ref="C1:Q1"/>
    <mergeCell ref="C2:D2"/>
    <mergeCell ref="A3:A4"/>
    <mergeCell ref="B3:C4"/>
    <mergeCell ref="D3:D4"/>
    <mergeCell ref="E3:G3"/>
    <mergeCell ref="H3:J3"/>
    <mergeCell ref="K3:M3"/>
    <mergeCell ref="N3:P3"/>
    <mergeCell ref="B5:C5"/>
    <mergeCell ref="A6:A8"/>
    <mergeCell ref="B8:C8"/>
    <mergeCell ref="A9:A17"/>
    <mergeCell ref="B13:B14"/>
    <mergeCell ref="B15:B16"/>
    <mergeCell ref="B17:C17"/>
    <mergeCell ref="A18:A19"/>
    <mergeCell ref="B19:C19"/>
    <mergeCell ref="B20:C20"/>
    <mergeCell ref="A21:A182"/>
    <mergeCell ref="B21:B24"/>
    <mergeCell ref="B25:B27"/>
    <mergeCell ref="B28:B33"/>
    <mergeCell ref="B35:B84"/>
    <mergeCell ref="B126:B127"/>
    <mergeCell ref="B128:B133"/>
    <mergeCell ref="B135:B149"/>
    <mergeCell ref="B151:B152"/>
    <mergeCell ref="B155:B156"/>
    <mergeCell ref="B158:B161"/>
    <mergeCell ref="B162:B163"/>
    <mergeCell ref="B164:B174"/>
    <mergeCell ref="A190:A197"/>
    <mergeCell ref="B190:B191"/>
    <mergeCell ref="B196:B197"/>
    <mergeCell ref="B175:B176"/>
    <mergeCell ref="B177:B178"/>
    <mergeCell ref="B180:B181"/>
    <mergeCell ref="B182:B183"/>
    <mergeCell ref="A185:A186"/>
    <mergeCell ref="A188:A189"/>
    <mergeCell ref="B188:B189"/>
  </mergeCells>
  <printOptions/>
  <pageMargins left="0" right="0" top="0.984251968503937" bottom="0" header="0.5118110236220472" footer="0.5118110236220472"/>
  <pageSetup horizontalDpi="600" verticalDpi="600" orientation="landscape" paperSize="9" scale="75" r:id="rId8"/>
  <legacyDrawing r:id="rId7"/>
  <oleObjects>
    <oleObject progId="Equation.3" shapeId="2049850" r:id="rId1"/>
    <oleObject progId="Equation.3" shapeId="2049851" r:id="rId2"/>
    <oleObject progId="Equation.3" shapeId="2049852" r:id="rId3"/>
    <oleObject progId="Equation.3" shapeId="125136399" r:id="rId4"/>
    <oleObject progId="Equation.3" shapeId="125136400" r:id="rId5"/>
    <oleObject progId="Equation.3" shapeId="125136401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6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1.28125" style="0" customWidth="1"/>
    <col min="2" max="2" width="4.421875" style="0" customWidth="1"/>
    <col min="3" max="3" width="51.140625" style="0" customWidth="1"/>
    <col min="4" max="4" width="9.140625" style="0" bestFit="1" customWidth="1"/>
    <col min="5" max="5" width="9.00390625" style="0" bestFit="1" customWidth="1"/>
    <col min="6" max="6" width="8.7109375" style="0" customWidth="1"/>
    <col min="7" max="8" width="9.00390625" style="0" bestFit="1" customWidth="1"/>
    <col min="9" max="10" width="9.140625" style="0" bestFit="1" customWidth="1"/>
    <col min="11" max="13" width="9.00390625" style="0" bestFit="1" customWidth="1"/>
    <col min="14" max="15" width="8.57421875" style="0" customWidth="1"/>
    <col min="16" max="16" width="9.00390625" style="0" bestFit="1" customWidth="1"/>
  </cols>
  <sheetData>
    <row r="1" spans="4:25" ht="12.75">
      <c r="D1" s="247" t="s">
        <v>355</v>
      </c>
      <c r="E1" s="187"/>
      <c r="F1" s="187"/>
      <c r="G1" s="187"/>
      <c r="H1" s="187"/>
      <c r="I1" s="187"/>
      <c r="J1" s="187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4:25" ht="12.75">
      <c r="D2" s="248" t="s">
        <v>356</v>
      </c>
      <c r="E2" s="248"/>
      <c r="F2" s="248"/>
      <c r="G2" s="248"/>
      <c r="H2" s="248"/>
      <c r="I2" s="248"/>
      <c r="J2" s="24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4" spans="4:25" ht="18" customHeight="1">
      <c r="D4" s="249" t="s">
        <v>357</v>
      </c>
      <c r="E4" s="249"/>
      <c r="F4" s="249"/>
      <c r="G4" s="249"/>
      <c r="H4" s="249"/>
      <c r="I4" s="249"/>
      <c r="J4" s="24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4" ht="12.75">
      <c r="A5" s="71"/>
      <c r="B5" s="70"/>
      <c r="C5" t="s">
        <v>434</v>
      </c>
      <c r="D5" s="130" t="s">
        <v>28</v>
      </c>
    </row>
    <row r="6" spans="1:16" ht="12.75">
      <c r="A6" s="250" t="s">
        <v>156</v>
      </c>
      <c r="B6" s="252" t="s">
        <v>157</v>
      </c>
      <c r="C6" s="253"/>
      <c r="D6" s="216" t="s">
        <v>158</v>
      </c>
      <c r="E6" s="218" t="s">
        <v>159</v>
      </c>
      <c r="F6" s="218"/>
      <c r="G6" s="218"/>
      <c r="H6" s="218" t="s">
        <v>160</v>
      </c>
      <c r="I6" s="218"/>
      <c r="J6" s="218"/>
      <c r="K6" s="218" t="s">
        <v>161</v>
      </c>
      <c r="L6" s="218"/>
      <c r="M6" s="218"/>
      <c r="N6" s="218" t="s">
        <v>162</v>
      </c>
      <c r="O6" s="218"/>
      <c r="P6" s="218"/>
    </row>
    <row r="7" spans="1:16" ht="12.75">
      <c r="A7" s="251"/>
      <c r="B7" s="254"/>
      <c r="C7" s="255"/>
      <c r="D7" s="216"/>
      <c r="E7" s="74" t="s">
        <v>163</v>
      </c>
      <c r="F7" s="74" t="s">
        <v>164</v>
      </c>
      <c r="G7" s="74" t="s">
        <v>165</v>
      </c>
      <c r="H7" s="74" t="s">
        <v>166</v>
      </c>
      <c r="I7" s="74" t="s">
        <v>167</v>
      </c>
      <c r="J7" s="74" t="s">
        <v>168</v>
      </c>
      <c r="K7" s="74" t="s">
        <v>169</v>
      </c>
      <c r="L7" s="74" t="s">
        <v>170</v>
      </c>
      <c r="M7" s="74" t="s">
        <v>171</v>
      </c>
      <c r="N7" s="74" t="s">
        <v>172</v>
      </c>
      <c r="O7" s="74" t="s">
        <v>173</v>
      </c>
      <c r="P7" s="74" t="s">
        <v>174</v>
      </c>
    </row>
    <row r="8" spans="1:16" ht="45" customHeight="1">
      <c r="A8" s="131">
        <v>110</v>
      </c>
      <c r="B8" s="238" t="s">
        <v>359</v>
      </c>
      <c r="C8" s="239"/>
      <c r="D8" s="44">
        <f>E8+F8+G8+H8+I8+J8+K8+L8+M8+N8+O8+P8</f>
        <v>8484117</v>
      </c>
      <c r="E8" s="44">
        <f>E11+E12+E19</f>
        <v>754867</v>
      </c>
      <c r="F8" s="44">
        <f aca="true" t="shared" si="0" ref="F8:P8">F11+F12+F19</f>
        <v>723830</v>
      </c>
      <c r="G8" s="44">
        <f t="shared" si="0"/>
        <v>723830</v>
      </c>
      <c r="H8" s="44">
        <f t="shared" si="0"/>
        <v>748830</v>
      </c>
      <c r="I8" s="44">
        <f t="shared" si="0"/>
        <v>1085740</v>
      </c>
      <c r="J8" s="44">
        <v>833900</v>
      </c>
      <c r="K8" s="44">
        <f t="shared" si="0"/>
        <v>361920</v>
      </c>
      <c r="L8" s="44">
        <f t="shared" si="0"/>
        <v>361920</v>
      </c>
      <c r="M8" s="44">
        <f>M11+M12+M19</f>
        <v>723830</v>
      </c>
      <c r="N8" s="44">
        <f t="shared" si="0"/>
        <v>748830</v>
      </c>
      <c r="O8" s="44">
        <f t="shared" si="0"/>
        <v>723830</v>
      </c>
      <c r="P8" s="44">
        <f t="shared" si="0"/>
        <v>692790</v>
      </c>
    </row>
    <row r="9" spans="1:16" ht="12.75">
      <c r="A9" s="240" t="s">
        <v>176</v>
      </c>
      <c r="B9" s="132">
        <v>211</v>
      </c>
      <c r="C9" s="133" t="s">
        <v>177</v>
      </c>
      <c r="D9" s="44">
        <f aca="true" t="shared" si="1" ref="D9:D76">E9+F9+G9+H9+I9+J9+K9+L9+M9+N9+O9+P9</f>
        <v>6640242</v>
      </c>
      <c r="E9" s="44">
        <v>555962</v>
      </c>
      <c r="F9" s="44">
        <v>555940</v>
      </c>
      <c r="G9" s="44">
        <v>555940</v>
      </c>
      <c r="H9" s="44">
        <v>555940</v>
      </c>
      <c r="I9" s="44">
        <v>833900</v>
      </c>
      <c r="J9" s="44">
        <v>833900</v>
      </c>
      <c r="K9" s="44">
        <v>277970</v>
      </c>
      <c r="L9" s="44">
        <v>277970</v>
      </c>
      <c r="M9" s="44">
        <v>555940</v>
      </c>
      <c r="N9" s="44">
        <v>555940</v>
      </c>
      <c r="O9" s="44">
        <v>555940</v>
      </c>
      <c r="P9" s="44">
        <v>524900</v>
      </c>
    </row>
    <row r="10" spans="1:16" ht="12.75">
      <c r="A10" s="241"/>
      <c r="B10" s="78">
        <v>266</v>
      </c>
      <c r="C10" s="79" t="s">
        <v>178</v>
      </c>
      <c r="D10" s="44">
        <f t="shared" si="1"/>
        <v>31000</v>
      </c>
      <c r="E10" s="44">
        <v>31000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2.75">
      <c r="A11" s="242"/>
      <c r="B11" s="243" t="s">
        <v>29</v>
      </c>
      <c r="C11" s="244"/>
      <c r="D11" s="44">
        <f t="shared" si="1"/>
        <v>6671242</v>
      </c>
      <c r="E11" s="44">
        <f>E9+E10</f>
        <v>586962</v>
      </c>
      <c r="F11" s="44">
        <f aca="true" t="shared" si="2" ref="F11:P11">F9+F10</f>
        <v>555940</v>
      </c>
      <c r="G11" s="44">
        <f t="shared" si="2"/>
        <v>555940</v>
      </c>
      <c r="H11" s="44">
        <f t="shared" si="2"/>
        <v>555940</v>
      </c>
      <c r="I11" s="44">
        <f t="shared" si="2"/>
        <v>833900</v>
      </c>
      <c r="J11" s="44">
        <f t="shared" si="2"/>
        <v>833900</v>
      </c>
      <c r="K11" s="44">
        <f t="shared" si="2"/>
        <v>277970</v>
      </c>
      <c r="L11" s="44">
        <f t="shared" si="2"/>
        <v>277970</v>
      </c>
      <c r="M11" s="44">
        <f t="shared" si="2"/>
        <v>555940</v>
      </c>
      <c r="N11" s="44">
        <f t="shared" si="2"/>
        <v>555940</v>
      </c>
      <c r="O11" s="44">
        <f t="shared" si="2"/>
        <v>555940</v>
      </c>
      <c r="P11" s="44">
        <f t="shared" si="2"/>
        <v>524900</v>
      </c>
    </row>
    <row r="12" spans="1:16" ht="12.75">
      <c r="A12" s="245" t="s">
        <v>179</v>
      </c>
      <c r="B12" s="137"/>
      <c r="C12" s="138" t="s">
        <v>180</v>
      </c>
      <c r="D12" s="44">
        <f t="shared" si="1"/>
        <v>50000</v>
      </c>
      <c r="E12" s="44">
        <f>SUM(E13:E17)</f>
        <v>0</v>
      </c>
      <c r="F12" s="44">
        <f aca="true" t="shared" si="3" ref="F12:P12">SUM(F13:F17)</f>
        <v>0</v>
      </c>
      <c r="G12" s="44">
        <f t="shared" si="3"/>
        <v>0</v>
      </c>
      <c r="H12" s="44">
        <f t="shared" si="3"/>
        <v>25000</v>
      </c>
      <c r="I12" s="44">
        <f t="shared" si="3"/>
        <v>0</v>
      </c>
      <c r="J12" s="44">
        <f t="shared" si="3"/>
        <v>0</v>
      </c>
      <c r="K12" s="44">
        <f t="shared" si="3"/>
        <v>0</v>
      </c>
      <c r="L12" s="44">
        <f t="shared" si="3"/>
        <v>0</v>
      </c>
      <c r="M12" s="44">
        <f t="shared" si="3"/>
        <v>0</v>
      </c>
      <c r="N12" s="44">
        <f t="shared" si="3"/>
        <v>25000</v>
      </c>
      <c r="O12" s="44">
        <f t="shared" si="3"/>
        <v>0</v>
      </c>
      <c r="P12" s="44">
        <f t="shared" si="3"/>
        <v>0</v>
      </c>
    </row>
    <row r="13" spans="1:16" ht="36.75" thickBot="1">
      <c r="A13" s="246"/>
      <c r="B13" s="139">
        <v>266</v>
      </c>
      <c r="C13" s="140" t="s">
        <v>363</v>
      </c>
      <c r="D13" s="44">
        <f t="shared" si="1"/>
        <v>0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24">
      <c r="A14" s="246"/>
      <c r="B14" s="139"/>
      <c r="C14" s="133" t="s">
        <v>364</v>
      </c>
      <c r="D14" s="44">
        <f t="shared" si="1"/>
        <v>0</v>
      </c>
      <c r="E14" s="44"/>
      <c r="F14" s="44"/>
      <c r="G14" s="44"/>
      <c r="H14" s="141"/>
      <c r="I14" s="44"/>
      <c r="J14" s="44"/>
      <c r="K14" s="44"/>
      <c r="L14" s="44"/>
      <c r="M14" s="44"/>
      <c r="N14" s="44"/>
      <c r="O14" s="44"/>
      <c r="P14" s="44"/>
    </row>
    <row r="15" spans="1:16" ht="36">
      <c r="A15" s="246"/>
      <c r="B15" s="139">
        <v>212</v>
      </c>
      <c r="C15" s="133" t="s">
        <v>365</v>
      </c>
      <c r="D15" s="44">
        <f>SUM(E15:P15)</f>
        <v>20000</v>
      </c>
      <c r="E15" s="78"/>
      <c r="F15" s="78"/>
      <c r="G15" s="78"/>
      <c r="H15" s="78">
        <v>10000</v>
      </c>
      <c r="I15" s="78"/>
      <c r="J15" s="78"/>
      <c r="K15" s="78"/>
      <c r="L15" s="78"/>
      <c r="M15" s="78"/>
      <c r="N15" s="78">
        <v>10000</v>
      </c>
      <c r="O15" s="78"/>
      <c r="P15" s="78"/>
    </row>
    <row r="16" spans="1:16" ht="37.5" customHeight="1">
      <c r="A16" s="246"/>
      <c r="B16" s="139">
        <v>226</v>
      </c>
      <c r="C16" s="142" t="s">
        <v>366</v>
      </c>
      <c r="D16" s="44">
        <f t="shared" si="1"/>
        <v>10000</v>
      </c>
      <c r="E16" s="78"/>
      <c r="F16" s="78"/>
      <c r="G16" s="78"/>
      <c r="H16" s="78">
        <v>5000</v>
      </c>
      <c r="I16" s="78"/>
      <c r="J16" s="78"/>
      <c r="K16" s="78"/>
      <c r="L16" s="78"/>
      <c r="M16" s="78"/>
      <c r="N16" s="78">
        <v>5000</v>
      </c>
      <c r="O16" s="78"/>
      <c r="P16" s="78"/>
    </row>
    <row r="17" spans="1:16" ht="23.25" customHeight="1">
      <c r="A17" s="246"/>
      <c r="B17" s="143">
        <v>226</v>
      </c>
      <c r="C17" s="142" t="s">
        <v>367</v>
      </c>
      <c r="D17" s="44">
        <f t="shared" si="1"/>
        <v>20000</v>
      </c>
      <c r="E17" s="78"/>
      <c r="F17" s="78"/>
      <c r="G17" s="78"/>
      <c r="H17" s="78">
        <v>10000</v>
      </c>
      <c r="I17" s="78"/>
      <c r="J17" s="78"/>
      <c r="K17" s="78"/>
      <c r="L17" s="78"/>
      <c r="M17" s="78"/>
      <c r="N17" s="78">
        <v>10000</v>
      </c>
      <c r="O17" s="78"/>
      <c r="P17" s="78"/>
    </row>
    <row r="18" spans="1:16" ht="12.75" customHeight="1">
      <c r="A18" s="222" t="s">
        <v>368</v>
      </c>
      <c r="B18" s="224">
        <v>213</v>
      </c>
      <c r="C18" s="133" t="s">
        <v>188</v>
      </c>
      <c r="D18" s="44">
        <f t="shared" si="1"/>
        <v>2014715</v>
      </c>
      <c r="E18" s="44">
        <v>167905</v>
      </c>
      <c r="F18" s="44">
        <v>167890</v>
      </c>
      <c r="G18" s="44">
        <v>167890</v>
      </c>
      <c r="H18" s="44">
        <v>167890</v>
      </c>
      <c r="I18" s="44">
        <v>251840</v>
      </c>
      <c r="J18" s="44">
        <v>251840</v>
      </c>
      <c r="K18" s="44">
        <v>83950</v>
      </c>
      <c r="L18" s="44">
        <v>83950</v>
      </c>
      <c r="M18" s="44">
        <v>167890</v>
      </c>
      <c r="N18" s="44">
        <v>167890</v>
      </c>
      <c r="O18" s="44">
        <v>167890</v>
      </c>
      <c r="P18" s="44">
        <v>167890</v>
      </c>
    </row>
    <row r="19" spans="1:16" ht="18.75" customHeight="1">
      <c r="A19" s="223"/>
      <c r="B19" s="225"/>
      <c r="C19" s="136" t="s">
        <v>29</v>
      </c>
      <c r="D19" s="44">
        <f t="shared" si="1"/>
        <v>2014715</v>
      </c>
      <c r="E19" s="44">
        <f>E18</f>
        <v>167905</v>
      </c>
      <c r="F19" s="44">
        <f aca="true" t="shared" si="4" ref="F19:P19">F18</f>
        <v>167890</v>
      </c>
      <c r="G19" s="44">
        <f t="shared" si="4"/>
        <v>167890</v>
      </c>
      <c r="H19" s="44">
        <f t="shared" si="4"/>
        <v>167890</v>
      </c>
      <c r="I19" s="44">
        <f t="shared" si="4"/>
        <v>251840</v>
      </c>
      <c r="J19" s="44">
        <f t="shared" si="4"/>
        <v>251840</v>
      </c>
      <c r="K19" s="44">
        <f t="shared" si="4"/>
        <v>83950</v>
      </c>
      <c r="L19" s="44">
        <f t="shared" si="4"/>
        <v>83950</v>
      </c>
      <c r="M19" s="44">
        <f t="shared" si="4"/>
        <v>167890</v>
      </c>
      <c r="N19" s="44">
        <f t="shared" si="4"/>
        <v>167890</v>
      </c>
      <c r="O19" s="44">
        <f t="shared" si="4"/>
        <v>167890</v>
      </c>
      <c r="P19" s="44">
        <f t="shared" si="4"/>
        <v>167890</v>
      </c>
    </row>
    <row r="20" spans="1:16" ht="26.25" customHeight="1">
      <c r="A20" s="144">
        <v>240</v>
      </c>
      <c r="B20" s="226" t="s">
        <v>372</v>
      </c>
      <c r="C20" s="227"/>
      <c r="D20" s="44">
        <f t="shared" si="1"/>
        <v>536971</v>
      </c>
      <c r="E20" s="44">
        <f>E21+E26+E30+E33+E41+E57+E64+E74</f>
        <v>2470</v>
      </c>
      <c r="F20" s="44">
        <f aca="true" t="shared" si="5" ref="F20:P20">F21+F26+F30+F33+F41+F57+F64+F74</f>
        <v>2470</v>
      </c>
      <c r="G20" s="44">
        <f t="shared" si="5"/>
        <v>2470</v>
      </c>
      <c r="H20" s="44">
        <f t="shared" si="5"/>
        <v>102317</v>
      </c>
      <c r="I20" s="44">
        <f t="shared" si="5"/>
        <v>62470</v>
      </c>
      <c r="J20" s="44">
        <f t="shared" si="5"/>
        <v>32470</v>
      </c>
      <c r="K20" s="44">
        <f t="shared" si="5"/>
        <v>259954</v>
      </c>
      <c r="L20" s="44">
        <f t="shared" si="5"/>
        <v>12470</v>
      </c>
      <c r="M20" s="44">
        <f t="shared" si="5"/>
        <v>37470</v>
      </c>
      <c r="N20" s="44">
        <f t="shared" si="5"/>
        <v>12470</v>
      </c>
      <c r="O20" s="44">
        <f t="shared" si="5"/>
        <v>7470</v>
      </c>
      <c r="P20" s="44">
        <f t="shared" si="5"/>
        <v>2470</v>
      </c>
    </row>
    <row r="21" spans="1:16" ht="12.75" customHeight="1">
      <c r="A21" s="228" t="s">
        <v>190</v>
      </c>
      <c r="B21" s="231">
        <v>221</v>
      </c>
      <c r="C21" s="138" t="s">
        <v>191</v>
      </c>
      <c r="D21" s="44">
        <f t="shared" si="1"/>
        <v>29640</v>
      </c>
      <c r="E21" s="45">
        <f>SUM(E22:E25)</f>
        <v>2470</v>
      </c>
      <c r="F21" s="45">
        <f aca="true" t="shared" si="6" ref="F21:P21">SUM(F22:F25)</f>
        <v>2470</v>
      </c>
      <c r="G21" s="45">
        <f t="shared" si="6"/>
        <v>2470</v>
      </c>
      <c r="H21" s="45">
        <f t="shared" si="6"/>
        <v>2470</v>
      </c>
      <c r="I21" s="45">
        <f t="shared" si="6"/>
        <v>2470</v>
      </c>
      <c r="J21" s="45">
        <f t="shared" si="6"/>
        <v>2470</v>
      </c>
      <c r="K21" s="45">
        <f t="shared" si="6"/>
        <v>2470</v>
      </c>
      <c r="L21" s="45">
        <f t="shared" si="6"/>
        <v>2470</v>
      </c>
      <c r="M21" s="45">
        <f t="shared" si="6"/>
        <v>2470</v>
      </c>
      <c r="N21" s="45">
        <f t="shared" si="6"/>
        <v>2470</v>
      </c>
      <c r="O21" s="45">
        <f t="shared" si="6"/>
        <v>2470</v>
      </c>
      <c r="P21" s="45">
        <f t="shared" si="6"/>
        <v>2470</v>
      </c>
    </row>
    <row r="22" spans="1:16" ht="13.5" thickBot="1">
      <c r="A22" s="229"/>
      <c r="B22" s="232"/>
      <c r="C22" s="140" t="s">
        <v>373</v>
      </c>
      <c r="D22" s="44">
        <f t="shared" si="1"/>
        <v>4440</v>
      </c>
      <c r="E22" s="44">
        <v>370</v>
      </c>
      <c r="F22" s="44">
        <v>370</v>
      </c>
      <c r="G22" s="44">
        <v>370</v>
      </c>
      <c r="H22" s="44">
        <v>370</v>
      </c>
      <c r="I22" s="44">
        <v>370</v>
      </c>
      <c r="J22" s="44">
        <v>370</v>
      </c>
      <c r="K22" s="44">
        <v>370</v>
      </c>
      <c r="L22" s="44">
        <v>370</v>
      </c>
      <c r="M22" s="44">
        <v>370</v>
      </c>
      <c r="N22" s="44">
        <v>370</v>
      </c>
      <c r="O22" s="44">
        <v>370</v>
      </c>
      <c r="P22" s="44">
        <v>370</v>
      </c>
    </row>
    <row r="23" spans="1:16" ht="13.5" thickBot="1">
      <c r="A23" s="229"/>
      <c r="B23" s="232"/>
      <c r="C23" s="140" t="s">
        <v>374</v>
      </c>
      <c r="D23" s="44">
        <f t="shared" si="1"/>
        <v>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24.75" thickBot="1">
      <c r="A24" s="229"/>
      <c r="B24" s="232"/>
      <c r="C24" s="140" t="s">
        <v>375</v>
      </c>
      <c r="D24" s="44">
        <f t="shared" si="1"/>
        <v>25200</v>
      </c>
      <c r="E24" s="44">
        <v>2100</v>
      </c>
      <c r="F24" s="44">
        <v>2100</v>
      </c>
      <c r="G24" s="44">
        <v>2100</v>
      </c>
      <c r="H24" s="44">
        <v>2100</v>
      </c>
      <c r="I24" s="44">
        <v>2100</v>
      </c>
      <c r="J24" s="44">
        <v>2100</v>
      </c>
      <c r="K24" s="44">
        <v>2100</v>
      </c>
      <c r="L24" s="44">
        <v>2100</v>
      </c>
      <c r="M24" s="44">
        <v>2100</v>
      </c>
      <c r="N24" s="44">
        <v>2100</v>
      </c>
      <c r="O24" s="44">
        <v>2100</v>
      </c>
      <c r="P24" s="44">
        <v>2100</v>
      </c>
    </row>
    <row r="25" spans="1:16" ht="24.75" thickBot="1">
      <c r="A25" s="229"/>
      <c r="B25" s="233"/>
      <c r="C25" s="140" t="s">
        <v>376</v>
      </c>
      <c r="D25" s="44">
        <f t="shared" si="1"/>
        <v>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2.75">
      <c r="A26" s="229"/>
      <c r="B26" s="234">
        <v>222</v>
      </c>
      <c r="C26" s="138" t="s">
        <v>183</v>
      </c>
      <c r="D26" s="44">
        <f t="shared" si="1"/>
        <v>0</v>
      </c>
      <c r="E26" s="45">
        <f>SUM(E27:E29)</f>
        <v>0</v>
      </c>
      <c r="F26" s="45">
        <f aca="true" t="shared" si="7" ref="F26:P26">SUM(F27:F29)</f>
        <v>0</v>
      </c>
      <c r="G26" s="45">
        <f t="shared" si="7"/>
        <v>0</v>
      </c>
      <c r="H26" s="45">
        <f t="shared" si="7"/>
        <v>0</v>
      </c>
      <c r="I26" s="45">
        <f t="shared" si="7"/>
        <v>0</v>
      </c>
      <c r="J26" s="45">
        <f t="shared" si="7"/>
        <v>0</v>
      </c>
      <c r="K26" s="45">
        <f t="shared" si="7"/>
        <v>0</v>
      </c>
      <c r="L26" s="45">
        <f t="shared" si="7"/>
        <v>0</v>
      </c>
      <c r="M26" s="45">
        <f t="shared" si="7"/>
        <v>0</v>
      </c>
      <c r="N26" s="45">
        <f t="shared" si="7"/>
        <v>0</v>
      </c>
      <c r="O26" s="45">
        <f t="shared" si="7"/>
        <v>0</v>
      </c>
      <c r="P26" s="45">
        <f t="shared" si="7"/>
        <v>0</v>
      </c>
    </row>
    <row r="27" spans="1:16" ht="36">
      <c r="A27" s="229"/>
      <c r="B27" s="234"/>
      <c r="C27" s="145" t="s">
        <v>377</v>
      </c>
      <c r="D27" s="44">
        <f t="shared" si="1"/>
        <v>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32">
      <c r="A28" s="229"/>
      <c r="B28" s="234"/>
      <c r="C28" s="146" t="s">
        <v>378</v>
      </c>
      <c r="D28" s="44">
        <f t="shared" si="1"/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36.75" thickBot="1">
      <c r="A29" s="229"/>
      <c r="B29" s="234"/>
      <c r="C29" s="140" t="s">
        <v>379</v>
      </c>
      <c r="D29" s="44">
        <f t="shared" si="1"/>
        <v>0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2.75">
      <c r="A30" s="229"/>
      <c r="B30" s="231">
        <v>224</v>
      </c>
      <c r="C30" s="147" t="s">
        <v>380</v>
      </c>
      <c r="D30" s="44">
        <f t="shared" si="1"/>
        <v>0</v>
      </c>
      <c r="E30" s="45">
        <f>SUM(E31:E32)</f>
        <v>0</v>
      </c>
      <c r="F30" s="45">
        <f aca="true" t="shared" si="8" ref="F30:P30">SUM(F31:F32)</f>
        <v>0</v>
      </c>
      <c r="G30" s="45">
        <f t="shared" si="8"/>
        <v>0</v>
      </c>
      <c r="H30" s="45">
        <f t="shared" si="8"/>
        <v>0</v>
      </c>
      <c r="I30" s="45">
        <f t="shared" si="8"/>
        <v>0</v>
      </c>
      <c r="J30" s="45">
        <f t="shared" si="8"/>
        <v>0</v>
      </c>
      <c r="K30" s="45">
        <f t="shared" si="8"/>
        <v>0</v>
      </c>
      <c r="L30" s="45">
        <f t="shared" si="8"/>
        <v>0</v>
      </c>
      <c r="M30" s="45">
        <f t="shared" si="8"/>
        <v>0</v>
      </c>
      <c r="N30" s="45">
        <f t="shared" si="8"/>
        <v>0</v>
      </c>
      <c r="O30" s="45">
        <f t="shared" si="8"/>
        <v>0</v>
      </c>
      <c r="P30" s="45">
        <f t="shared" si="8"/>
        <v>0</v>
      </c>
    </row>
    <row r="31" spans="1:16" ht="36" customHeight="1" thickBot="1">
      <c r="A31" s="229"/>
      <c r="B31" s="232"/>
      <c r="C31" s="140" t="s">
        <v>381</v>
      </c>
      <c r="D31" s="44">
        <f t="shared" si="1"/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36" customHeight="1" thickBot="1">
      <c r="A32" s="229"/>
      <c r="B32" s="233"/>
      <c r="C32" s="140" t="s">
        <v>382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2.75">
      <c r="A33" s="229"/>
      <c r="B33" s="231">
        <v>225</v>
      </c>
      <c r="C33" s="138" t="s">
        <v>204</v>
      </c>
      <c r="D33" s="44">
        <f t="shared" si="1"/>
        <v>20000</v>
      </c>
      <c r="E33" s="44">
        <f>SUM(E34:E40)</f>
        <v>0</v>
      </c>
      <c r="F33" s="44">
        <f aca="true" t="shared" si="9" ref="F33:P33">SUM(F34:F40)</f>
        <v>0</v>
      </c>
      <c r="G33" s="44">
        <f t="shared" si="9"/>
        <v>0</v>
      </c>
      <c r="H33" s="44">
        <f t="shared" si="9"/>
        <v>0</v>
      </c>
      <c r="I33" s="44">
        <f t="shared" si="9"/>
        <v>0</v>
      </c>
      <c r="J33" s="44">
        <f t="shared" si="9"/>
        <v>20000</v>
      </c>
      <c r="K33" s="44">
        <f t="shared" si="9"/>
        <v>0</v>
      </c>
      <c r="L33" s="44">
        <f t="shared" si="9"/>
        <v>0</v>
      </c>
      <c r="M33" s="44">
        <f t="shared" si="9"/>
        <v>0</v>
      </c>
      <c r="N33" s="44">
        <f t="shared" si="9"/>
        <v>0</v>
      </c>
      <c r="O33" s="44">
        <f t="shared" si="9"/>
        <v>0</v>
      </c>
      <c r="P33" s="44">
        <f t="shared" si="9"/>
        <v>0</v>
      </c>
    </row>
    <row r="34" spans="1:16" ht="60.75" thickBot="1">
      <c r="A34" s="229"/>
      <c r="B34" s="232"/>
      <c r="C34" s="140" t="s">
        <v>383</v>
      </c>
      <c r="D34" s="44">
        <f t="shared" si="1"/>
        <v>0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24.75" thickBot="1">
      <c r="A35" s="229"/>
      <c r="B35" s="232"/>
      <c r="C35" s="140" t="s">
        <v>384</v>
      </c>
      <c r="D35" s="44">
        <f t="shared" si="1"/>
        <v>20000</v>
      </c>
      <c r="E35" s="44"/>
      <c r="F35" s="44"/>
      <c r="G35" s="44"/>
      <c r="H35" s="44"/>
      <c r="I35" s="44"/>
      <c r="J35" s="44">
        <v>20000</v>
      </c>
      <c r="K35" s="44"/>
      <c r="L35" s="44"/>
      <c r="M35" s="44"/>
      <c r="N35" s="44"/>
      <c r="O35" s="44"/>
      <c r="P35" s="44"/>
    </row>
    <row r="36" spans="1:16" ht="33.75" customHeight="1" thickBot="1">
      <c r="A36" s="229"/>
      <c r="B36" s="232"/>
      <c r="C36" s="140" t="s">
        <v>385</v>
      </c>
      <c r="D36" s="44">
        <f t="shared" si="1"/>
        <v>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36.75" thickBot="1">
      <c r="A37" s="229"/>
      <c r="B37" s="232"/>
      <c r="C37" s="140" t="s">
        <v>386</v>
      </c>
      <c r="D37" s="44">
        <f t="shared" si="1"/>
        <v>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24.75" thickBot="1">
      <c r="A38" s="229"/>
      <c r="B38" s="232"/>
      <c r="C38" s="140" t="s">
        <v>387</v>
      </c>
      <c r="D38" s="44">
        <f t="shared" si="1"/>
        <v>0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27" customHeight="1" thickBot="1">
      <c r="A39" s="229"/>
      <c r="B39" s="232"/>
      <c r="C39" s="140" t="s">
        <v>388</v>
      </c>
      <c r="D39" s="44">
        <f t="shared" si="1"/>
        <v>0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7.25" customHeight="1" thickBot="1">
      <c r="A40" s="229"/>
      <c r="B40" s="233"/>
      <c r="C40" s="140" t="s">
        <v>389</v>
      </c>
      <c r="D40" s="44">
        <f t="shared" si="1"/>
        <v>0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.75">
      <c r="A41" s="229"/>
      <c r="B41" s="148">
        <v>226</v>
      </c>
      <c r="C41" s="138" t="s">
        <v>185</v>
      </c>
      <c r="D41" s="44">
        <f t="shared" si="1"/>
        <v>90000</v>
      </c>
      <c r="E41" s="44">
        <f>SUM(E42:E56)</f>
        <v>0</v>
      </c>
      <c r="F41" s="44">
        <f aca="true" t="shared" si="10" ref="F41:P41">SUM(F42:F56)</f>
        <v>0</v>
      </c>
      <c r="G41" s="44">
        <f t="shared" si="10"/>
        <v>0</v>
      </c>
      <c r="H41" s="44">
        <f t="shared" si="10"/>
        <v>20000</v>
      </c>
      <c r="I41" s="44">
        <f t="shared" si="10"/>
        <v>50000</v>
      </c>
      <c r="J41" s="44">
        <f t="shared" si="10"/>
        <v>0</v>
      </c>
      <c r="K41" s="44">
        <f t="shared" si="10"/>
        <v>0</v>
      </c>
      <c r="L41" s="44">
        <f t="shared" si="10"/>
        <v>0</v>
      </c>
      <c r="M41" s="44">
        <f t="shared" si="10"/>
        <v>20000</v>
      </c>
      <c r="N41" s="44">
        <f t="shared" si="10"/>
        <v>0</v>
      </c>
      <c r="O41" s="44">
        <f t="shared" si="10"/>
        <v>0</v>
      </c>
      <c r="P41" s="44">
        <f t="shared" si="10"/>
        <v>0</v>
      </c>
    </row>
    <row r="42" spans="1:16" ht="48.75" thickBot="1">
      <c r="A42" s="229"/>
      <c r="B42" s="149"/>
      <c r="C42" s="140" t="s">
        <v>390</v>
      </c>
      <c r="D42" s="150">
        <f t="shared" si="1"/>
        <v>0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24.75" thickBot="1">
      <c r="A43" s="229"/>
      <c r="B43" s="149"/>
      <c r="C43" s="140" t="s">
        <v>391</v>
      </c>
      <c r="D43" s="150">
        <f t="shared" si="1"/>
        <v>50000</v>
      </c>
      <c r="E43" s="44"/>
      <c r="F43" s="44"/>
      <c r="G43" s="44"/>
      <c r="H43" s="44"/>
      <c r="I43" s="44">
        <v>50000</v>
      </c>
      <c r="J43" s="44"/>
      <c r="K43" s="44"/>
      <c r="L43" s="44"/>
      <c r="M43" s="44"/>
      <c r="N43" s="44"/>
      <c r="O43" s="44"/>
      <c r="P43" s="44"/>
    </row>
    <row r="44" spans="1:16" ht="24.75" thickBot="1">
      <c r="A44" s="229"/>
      <c r="B44" s="149"/>
      <c r="C44" s="140" t="s">
        <v>392</v>
      </c>
      <c r="D44" s="150">
        <f t="shared" si="1"/>
        <v>0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24.75" thickBot="1">
      <c r="A45" s="229"/>
      <c r="B45" s="149"/>
      <c r="C45" s="140" t="s">
        <v>393</v>
      </c>
      <c r="D45" s="150">
        <f t="shared" si="1"/>
        <v>0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3.5" thickBot="1">
      <c r="A46" s="229"/>
      <c r="B46" s="149"/>
      <c r="C46" s="140" t="s">
        <v>394</v>
      </c>
      <c r="D46" s="150">
        <f t="shared" si="1"/>
        <v>0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24.75" thickBot="1">
      <c r="A47" s="229"/>
      <c r="B47" s="149"/>
      <c r="C47" s="140" t="s">
        <v>395</v>
      </c>
      <c r="D47" s="150">
        <f t="shared" si="1"/>
        <v>0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36.75" thickBot="1">
      <c r="A48" s="229"/>
      <c r="B48" s="149"/>
      <c r="C48" s="140" t="s">
        <v>396</v>
      </c>
      <c r="D48" s="150">
        <f t="shared" si="1"/>
        <v>0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24.75" thickBot="1">
      <c r="A49" s="229"/>
      <c r="B49" s="149"/>
      <c r="C49" s="140" t="s">
        <v>397</v>
      </c>
      <c r="D49" s="150">
        <f t="shared" si="1"/>
        <v>40000</v>
      </c>
      <c r="E49" s="44"/>
      <c r="F49" s="44"/>
      <c r="G49" s="44"/>
      <c r="H49" s="44">
        <v>20000</v>
      </c>
      <c r="I49" s="44"/>
      <c r="J49" s="44"/>
      <c r="K49" s="44"/>
      <c r="L49" s="44"/>
      <c r="M49" s="44">
        <v>20000</v>
      </c>
      <c r="N49" s="44"/>
      <c r="O49" s="44"/>
      <c r="P49" s="44"/>
    </row>
    <row r="50" spans="1:16" ht="24.75" thickBot="1">
      <c r="A50" s="229"/>
      <c r="B50" s="149"/>
      <c r="C50" s="140" t="s">
        <v>398</v>
      </c>
      <c r="D50" s="150">
        <f t="shared" si="1"/>
        <v>0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48.75" thickBot="1">
      <c r="A51" s="229"/>
      <c r="B51" s="149"/>
      <c r="C51" s="140" t="s">
        <v>399</v>
      </c>
      <c r="D51" s="150">
        <f t="shared" si="1"/>
        <v>0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108.75" thickBot="1">
      <c r="A52" s="229"/>
      <c r="B52" s="149"/>
      <c r="C52" s="140" t="s">
        <v>400</v>
      </c>
      <c r="D52" s="150">
        <f t="shared" si="1"/>
        <v>0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24.75" thickBot="1">
      <c r="A53" s="229"/>
      <c r="B53" s="149"/>
      <c r="C53" s="140" t="s">
        <v>401</v>
      </c>
      <c r="D53" s="150">
        <f t="shared" si="1"/>
        <v>0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24.75" thickBot="1">
      <c r="A54" s="229"/>
      <c r="B54" s="149"/>
      <c r="C54" s="140" t="s">
        <v>402</v>
      </c>
      <c r="D54" s="150">
        <f t="shared" si="1"/>
        <v>0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3.5" thickBot="1">
      <c r="A55" s="229"/>
      <c r="B55" s="149"/>
      <c r="C55" s="140" t="s">
        <v>403</v>
      </c>
      <c r="D55" s="150">
        <f t="shared" si="1"/>
        <v>0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13.5" thickBot="1">
      <c r="A56" s="229"/>
      <c r="B56" s="157"/>
      <c r="C56" s="140" t="s">
        <v>404</v>
      </c>
      <c r="D56" s="150">
        <f t="shared" si="1"/>
        <v>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2.75">
      <c r="A57" s="229"/>
      <c r="B57" s="235">
        <v>290</v>
      </c>
      <c r="C57" s="138" t="s">
        <v>332</v>
      </c>
      <c r="D57" s="44">
        <f t="shared" si="1"/>
        <v>0</v>
      </c>
      <c r="E57" s="45">
        <f>SUM(E58:E63)</f>
        <v>0</v>
      </c>
      <c r="F57" s="45">
        <f aca="true" t="shared" si="11" ref="F57:P57">SUM(F58:F63)</f>
        <v>0</v>
      </c>
      <c r="G57" s="45">
        <f t="shared" si="11"/>
        <v>0</v>
      </c>
      <c r="H57" s="45">
        <f t="shared" si="11"/>
        <v>0</v>
      </c>
      <c r="I57" s="45">
        <f t="shared" si="11"/>
        <v>0</v>
      </c>
      <c r="J57" s="45">
        <f t="shared" si="11"/>
        <v>0</v>
      </c>
      <c r="K57" s="45">
        <f t="shared" si="11"/>
        <v>0</v>
      </c>
      <c r="L57" s="45">
        <f t="shared" si="11"/>
        <v>0</v>
      </c>
      <c r="M57" s="45">
        <f t="shared" si="11"/>
        <v>0</v>
      </c>
      <c r="N57" s="45">
        <f t="shared" si="11"/>
        <v>0</v>
      </c>
      <c r="O57" s="45">
        <f t="shared" si="11"/>
        <v>0</v>
      </c>
      <c r="P57" s="45">
        <f t="shared" si="11"/>
        <v>0</v>
      </c>
    </row>
    <row r="58" spans="1:16" ht="24" customHeight="1">
      <c r="A58" s="229"/>
      <c r="B58" s="236"/>
      <c r="C58" s="152" t="s">
        <v>405</v>
      </c>
      <c r="D58" s="150">
        <f t="shared" si="1"/>
        <v>0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48">
      <c r="A59" s="229"/>
      <c r="B59" s="236"/>
      <c r="C59" s="152" t="s">
        <v>406</v>
      </c>
      <c r="D59" s="150">
        <f t="shared" si="1"/>
        <v>0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24">
      <c r="A60" s="229"/>
      <c r="B60" s="236"/>
      <c r="C60" s="152" t="s">
        <v>407</v>
      </c>
      <c r="D60" s="150">
        <f t="shared" si="1"/>
        <v>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1.25" customHeight="1">
      <c r="A61" s="229"/>
      <c r="B61" s="236"/>
      <c r="C61" s="152" t="s">
        <v>408</v>
      </c>
      <c r="D61" s="150">
        <f t="shared" si="1"/>
        <v>0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ht="12.75">
      <c r="A62" s="229"/>
      <c r="B62" s="236"/>
      <c r="C62" s="152" t="s">
        <v>409</v>
      </c>
      <c r="D62" s="150">
        <f>E62+F62+G62+H62+I62+J62+K62+L62+M62+N62+O62+P62</f>
        <v>0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24">
      <c r="A63" s="229"/>
      <c r="B63" s="151"/>
      <c r="C63" s="152" t="s">
        <v>410</v>
      </c>
      <c r="D63" s="150">
        <f>E63+F63+G63+H63+I63+J63+K63+L63+M63+N63+O63+P63</f>
        <v>0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2.75">
      <c r="A64" s="229"/>
      <c r="B64" s="219">
        <v>310</v>
      </c>
      <c r="C64" s="153" t="s">
        <v>298</v>
      </c>
      <c r="D64" s="44">
        <f t="shared" si="1"/>
        <v>324331</v>
      </c>
      <c r="E64" s="45">
        <f>SUM(E65:E73)</f>
        <v>0</v>
      </c>
      <c r="F64" s="45">
        <f aca="true" t="shared" si="12" ref="F64:P64">SUM(F65:F73)</f>
        <v>0</v>
      </c>
      <c r="G64" s="45">
        <f t="shared" si="12"/>
        <v>0</v>
      </c>
      <c r="H64" s="45">
        <f t="shared" si="12"/>
        <v>66847</v>
      </c>
      <c r="I64" s="45">
        <f t="shared" si="12"/>
        <v>0</v>
      </c>
      <c r="J64" s="45">
        <f t="shared" si="12"/>
        <v>0</v>
      </c>
      <c r="K64" s="45">
        <f t="shared" si="12"/>
        <v>257484</v>
      </c>
      <c r="L64" s="45">
        <f t="shared" si="12"/>
        <v>0</v>
      </c>
      <c r="M64" s="45">
        <f t="shared" si="12"/>
        <v>0</v>
      </c>
      <c r="N64" s="45">
        <f t="shared" si="12"/>
        <v>0</v>
      </c>
      <c r="O64" s="45">
        <f t="shared" si="12"/>
        <v>0</v>
      </c>
      <c r="P64" s="45">
        <f t="shared" si="12"/>
        <v>0</v>
      </c>
    </row>
    <row r="65" spans="1:16" ht="48">
      <c r="A65" s="229"/>
      <c r="B65" s="237"/>
      <c r="C65" s="152" t="s">
        <v>411</v>
      </c>
      <c r="D65" s="150">
        <f>E65+F65+G65+H65+I65+J65+K65+L65+M65+N65+O65+P65</f>
        <v>0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2.75">
      <c r="A66" s="229"/>
      <c r="B66" s="237"/>
      <c r="C66" s="152" t="s">
        <v>412</v>
      </c>
      <c r="D66" s="150">
        <f aca="true" t="shared" si="13" ref="D66:D73">E66+F66+G66+H66+I66+J66+K66+L66+M66+N66+O66+P66</f>
        <v>15000</v>
      </c>
      <c r="E66" s="44"/>
      <c r="F66" s="44"/>
      <c r="G66" s="44"/>
      <c r="H66" s="44">
        <v>15000</v>
      </c>
      <c r="I66" s="44"/>
      <c r="J66" s="44"/>
      <c r="K66" s="44"/>
      <c r="L66" s="44"/>
      <c r="M66" s="44"/>
      <c r="N66" s="44"/>
      <c r="O66" s="44"/>
      <c r="P66" s="44"/>
    </row>
    <row r="67" spans="1:16" ht="12.75">
      <c r="A67" s="229"/>
      <c r="B67" s="237"/>
      <c r="C67" s="152" t="s">
        <v>413</v>
      </c>
      <c r="D67" s="150">
        <f t="shared" si="13"/>
        <v>0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2.75">
      <c r="A68" s="229"/>
      <c r="B68" s="237"/>
      <c r="C68" s="152" t="s">
        <v>414</v>
      </c>
      <c r="D68" s="150">
        <f t="shared" si="13"/>
        <v>0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ht="24.75" customHeight="1">
      <c r="A69" s="229"/>
      <c r="B69" s="237"/>
      <c r="C69" s="152" t="s">
        <v>415</v>
      </c>
      <c r="D69" s="150">
        <f t="shared" si="13"/>
        <v>51847</v>
      </c>
      <c r="E69" s="44"/>
      <c r="F69" s="44"/>
      <c r="G69" s="44"/>
      <c r="H69" s="44">
        <v>51847</v>
      </c>
      <c r="I69" s="44"/>
      <c r="J69" s="44"/>
      <c r="K69" s="44"/>
      <c r="L69" s="44"/>
      <c r="M69" s="44"/>
      <c r="N69" s="44"/>
      <c r="O69" s="44"/>
      <c r="P69" s="44"/>
    </row>
    <row r="70" spans="1:16" ht="24">
      <c r="A70" s="229"/>
      <c r="B70" s="237"/>
      <c r="C70" s="152" t="s">
        <v>416</v>
      </c>
      <c r="D70" s="150">
        <f t="shared" si="13"/>
        <v>0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24">
      <c r="A71" s="229"/>
      <c r="B71" s="237"/>
      <c r="C71" s="152" t="s">
        <v>417</v>
      </c>
      <c r="D71" s="150">
        <f t="shared" si="13"/>
        <v>0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24">
      <c r="A72" s="229"/>
      <c r="B72" s="237"/>
      <c r="C72" s="152" t="s">
        <v>418</v>
      </c>
      <c r="D72" s="150">
        <f t="shared" si="13"/>
        <v>0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2.75">
      <c r="A73" s="229"/>
      <c r="B73" s="237"/>
      <c r="C73" s="154" t="s">
        <v>419</v>
      </c>
      <c r="D73" s="150">
        <f t="shared" si="13"/>
        <v>257484</v>
      </c>
      <c r="E73" s="44"/>
      <c r="F73" s="44"/>
      <c r="G73" s="44"/>
      <c r="H73" s="44"/>
      <c r="I73" s="44"/>
      <c r="J73" s="44"/>
      <c r="K73" s="44">
        <v>257484</v>
      </c>
      <c r="L73" s="44"/>
      <c r="M73" s="44"/>
      <c r="N73" s="44"/>
      <c r="O73" s="44"/>
      <c r="P73" s="44"/>
    </row>
    <row r="74" spans="1:16" ht="12.75">
      <c r="A74" s="229"/>
      <c r="B74" s="219">
        <v>340</v>
      </c>
      <c r="C74" s="138" t="s">
        <v>313</v>
      </c>
      <c r="D74" s="44">
        <f t="shared" si="1"/>
        <v>73000</v>
      </c>
      <c r="E74" s="44">
        <f>E77+E78+E79+E80+E81+E82+E83+E84+E85+E86+E87+E88</f>
        <v>0</v>
      </c>
      <c r="F74" s="44">
        <f aca="true" t="shared" si="14" ref="F74:P74">F77+F78+F79+F80+F81+F82+F83+F84+F85+F86+F87+F88</f>
        <v>0</v>
      </c>
      <c r="G74" s="44">
        <f t="shared" si="14"/>
        <v>0</v>
      </c>
      <c r="H74" s="44">
        <f t="shared" si="14"/>
        <v>13000</v>
      </c>
      <c r="I74" s="44">
        <f t="shared" si="14"/>
        <v>10000</v>
      </c>
      <c r="J74" s="44">
        <f t="shared" si="14"/>
        <v>10000</v>
      </c>
      <c r="K74" s="44">
        <f t="shared" si="14"/>
        <v>0</v>
      </c>
      <c r="L74" s="44">
        <f t="shared" si="14"/>
        <v>10000</v>
      </c>
      <c r="M74" s="44">
        <f t="shared" si="14"/>
        <v>15000</v>
      </c>
      <c r="N74" s="44">
        <f t="shared" si="14"/>
        <v>10000</v>
      </c>
      <c r="O74" s="44">
        <f t="shared" si="14"/>
        <v>5000</v>
      </c>
      <c r="P74" s="44">
        <f t="shared" si="14"/>
        <v>0</v>
      </c>
    </row>
    <row r="75" spans="1:16" ht="12.75" customHeight="1" hidden="1">
      <c r="A75" s="229"/>
      <c r="B75" s="220"/>
      <c r="C75" s="133" t="s">
        <v>420</v>
      </c>
      <c r="D75" s="44">
        <f t="shared" si="1"/>
        <v>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12.75" customHeight="1" hidden="1">
      <c r="A76" s="229"/>
      <c r="B76" s="220"/>
      <c r="C76" s="133" t="s">
        <v>332</v>
      </c>
      <c r="D76" s="44">
        <f t="shared" si="1"/>
        <v>0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12.75" customHeight="1" thickBot="1">
      <c r="A77" s="229"/>
      <c r="B77" s="158">
        <v>341</v>
      </c>
      <c r="C77" s="140" t="s">
        <v>427</v>
      </c>
      <c r="D77" s="44">
        <f>E77+F77+G77+H77+I77+J77+K77+L77+M77+N77+O77+P77</f>
        <v>3000</v>
      </c>
      <c r="E77" s="44"/>
      <c r="F77" s="44"/>
      <c r="G77" s="44"/>
      <c r="H77" s="44">
        <v>3000</v>
      </c>
      <c r="I77" s="44"/>
      <c r="J77" s="44"/>
      <c r="K77" s="44"/>
      <c r="L77" s="44"/>
      <c r="M77" s="44"/>
      <c r="N77" s="44"/>
      <c r="O77" s="44"/>
      <c r="P77" s="44"/>
    </row>
    <row r="78" spans="1:16" ht="24.75" thickBot="1">
      <c r="A78" s="229"/>
      <c r="B78" s="158">
        <v>343</v>
      </c>
      <c r="C78" s="140" t="s">
        <v>422</v>
      </c>
      <c r="D78" s="44">
        <f>E78+F78+G78+H78+I78+J78+K78+L78+M78+N78+O78+P78</f>
        <v>0</v>
      </c>
      <c r="E78" s="44"/>
      <c r="F78" s="44"/>
      <c r="G78" s="44"/>
      <c r="H78" s="44"/>
      <c r="I78" s="44"/>
      <c r="J78" s="118"/>
      <c r="K78" s="118"/>
      <c r="L78" s="118"/>
      <c r="M78" s="118"/>
      <c r="N78" s="118"/>
      <c r="O78" s="44"/>
      <c r="P78" s="44"/>
    </row>
    <row r="79" spans="1:16" ht="24.75" thickBot="1">
      <c r="A79" s="229"/>
      <c r="B79" s="158">
        <v>344</v>
      </c>
      <c r="C79" s="140" t="s">
        <v>425</v>
      </c>
      <c r="D79" s="44">
        <f aca="true" t="shared" si="15" ref="D79:D88">E79+F79+G79+H79+I79+J79+K79+L79+M79+N79+O79+P79</f>
        <v>5000</v>
      </c>
      <c r="E79" s="44"/>
      <c r="F79" s="44"/>
      <c r="G79" s="44"/>
      <c r="H79" s="44"/>
      <c r="I79" s="44">
        <v>5000</v>
      </c>
      <c r="J79" s="118"/>
      <c r="K79" s="118"/>
      <c r="L79" s="118"/>
      <c r="M79" s="118"/>
      <c r="N79" s="118"/>
      <c r="O79" s="44"/>
      <c r="P79" s="44"/>
    </row>
    <row r="80" spans="1:16" ht="13.5" thickBot="1">
      <c r="A80" s="229"/>
      <c r="B80" s="158">
        <v>345</v>
      </c>
      <c r="C80" s="140" t="s">
        <v>423</v>
      </c>
      <c r="D80" s="44">
        <f t="shared" si="15"/>
        <v>0</v>
      </c>
      <c r="E80" s="44"/>
      <c r="F80" s="44"/>
      <c r="G80" s="44"/>
      <c r="H80" s="44"/>
      <c r="I80" s="44"/>
      <c r="J80" s="118"/>
      <c r="K80" s="118"/>
      <c r="L80" s="118"/>
      <c r="M80" s="118"/>
      <c r="N80" s="118"/>
      <c r="O80" s="44"/>
      <c r="P80" s="44"/>
    </row>
    <row r="81" spans="1:16" ht="24.75" thickBot="1">
      <c r="A81" s="229"/>
      <c r="B81" s="221">
        <v>346</v>
      </c>
      <c r="C81" s="140" t="s">
        <v>424</v>
      </c>
      <c r="D81" s="44">
        <f t="shared" si="15"/>
        <v>20000</v>
      </c>
      <c r="E81" s="44"/>
      <c r="F81" s="44"/>
      <c r="G81" s="44"/>
      <c r="H81" s="44"/>
      <c r="I81" s="44">
        <v>5000</v>
      </c>
      <c r="J81" s="118"/>
      <c r="K81" s="118"/>
      <c r="L81" s="118">
        <v>10000</v>
      </c>
      <c r="M81" s="118"/>
      <c r="N81" s="118"/>
      <c r="O81" s="44">
        <v>5000</v>
      </c>
      <c r="P81" s="44"/>
    </row>
    <row r="82" spans="1:16" ht="24.75" thickBot="1">
      <c r="A82" s="229"/>
      <c r="B82" s="221"/>
      <c r="C82" s="140" t="s">
        <v>426</v>
      </c>
      <c r="D82" s="44">
        <f t="shared" si="15"/>
        <v>20000</v>
      </c>
      <c r="E82" s="44"/>
      <c r="F82" s="44"/>
      <c r="G82" s="44"/>
      <c r="H82" s="44"/>
      <c r="I82" s="44"/>
      <c r="J82" s="118">
        <v>10000</v>
      </c>
      <c r="K82" s="118"/>
      <c r="L82" s="118"/>
      <c r="M82" s="118"/>
      <c r="N82" s="118">
        <v>10000</v>
      </c>
      <c r="O82" s="44"/>
      <c r="P82" s="44"/>
    </row>
    <row r="83" spans="1:16" ht="24.75" thickBot="1">
      <c r="A83" s="229"/>
      <c r="B83" s="221"/>
      <c r="C83" s="140" t="s">
        <v>421</v>
      </c>
      <c r="D83" s="44">
        <f t="shared" si="15"/>
        <v>15000</v>
      </c>
      <c r="E83" s="44"/>
      <c r="F83" s="44"/>
      <c r="G83" s="44"/>
      <c r="H83" s="44"/>
      <c r="I83" s="44"/>
      <c r="J83" s="118"/>
      <c r="K83" s="118"/>
      <c r="L83" s="118"/>
      <c r="M83" s="118">
        <v>15000</v>
      </c>
      <c r="N83" s="118"/>
      <c r="O83" s="44"/>
      <c r="P83" s="44"/>
    </row>
    <row r="84" spans="1:16" ht="24.75" thickBot="1">
      <c r="A84" s="229"/>
      <c r="B84" s="221"/>
      <c r="C84" s="140" t="s">
        <v>428</v>
      </c>
      <c r="D84" s="44">
        <f t="shared" si="15"/>
        <v>0</v>
      </c>
      <c r="E84" s="44"/>
      <c r="F84" s="44"/>
      <c r="G84" s="44"/>
      <c r="H84" s="44"/>
      <c r="I84" s="44"/>
      <c r="J84" s="118"/>
      <c r="K84" s="118"/>
      <c r="L84" s="118"/>
      <c r="M84" s="118"/>
      <c r="N84" s="118"/>
      <c r="O84" s="44"/>
      <c r="P84" s="44"/>
    </row>
    <row r="85" spans="1:16" ht="24.75" thickBot="1">
      <c r="A85" s="229"/>
      <c r="B85" s="221"/>
      <c r="C85" s="140" t="s">
        <v>429</v>
      </c>
      <c r="D85" s="44">
        <f t="shared" si="15"/>
        <v>0</v>
      </c>
      <c r="E85" s="44"/>
      <c r="F85" s="44"/>
      <c r="G85" s="44"/>
      <c r="H85" s="44"/>
      <c r="I85" s="44"/>
      <c r="J85" s="118"/>
      <c r="K85" s="118"/>
      <c r="L85" s="118"/>
      <c r="M85" s="118"/>
      <c r="N85" s="118"/>
      <c r="O85" s="44"/>
      <c r="P85" s="44"/>
    </row>
    <row r="86" spans="1:16" ht="36.75" thickBot="1">
      <c r="A86" s="229"/>
      <c r="B86" s="221"/>
      <c r="C86" s="140" t="s">
        <v>430</v>
      </c>
      <c r="D86" s="44">
        <f t="shared" si="15"/>
        <v>10000</v>
      </c>
      <c r="E86" s="44"/>
      <c r="F86" s="44"/>
      <c r="G86" s="44"/>
      <c r="H86" s="44">
        <v>10000</v>
      </c>
      <c r="I86" s="44"/>
      <c r="J86" s="118"/>
      <c r="K86" s="118"/>
      <c r="L86" s="118"/>
      <c r="M86" s="118"/>
      <c r="N86" s="118"/>
      <c r="O86" s="44"/>
      <c r="P86" s="44"/>
    </row>
    <row r="87" spans="1:16" ht="13.5" thickBot="1">
      <c r="A87" s="229"/>
      <c r="B87" s="221"/>
      <c r="C87" s="140" t="s">
        <v>431</v>
      </c>
      <c r="D87" s="44">
        <f t="shared" si="15"/>
        <v>0</v>
      </c>
      <c r="E87" s="44"/>
      <c r="F87" s="44"/>
      <c r="G87" s="44"/>
      <c r="H87" s="44"/>
      <c r="I87" s="44"/>
      <c r="J87" s="118"/>
      <c r="K87" s="118"/>
      <c r="L87" s="118"/>
      <c r="M87" s="118"/>
      <c r="N87" s="118"/>
      <c r="O87" s="44"/>
      <c r="P87" s="44"/>
    </row>
    <row r="88" spans="1:16" ht="24.75" thickBot="1">
      <c r="A88" s="230"/>
      <c r="B88" s="159">
        <v>349</v>
      </c>
      <c r="C88" s="140" t="s">
        <v>432</v>
      </c>
      <c r="D88" s="44">
        <f t="shared" si="15"/>
        <v>0</v>
      </c>
      <c r="E88" s="44"/>
      <c r="F88" s="44"/>
      <c r="G88" s="44"/>
      <c r="H88" s="44"/>
      <c r="I88" s="44"/>
      <c r="J88" s="118"/>
      <c r="K88" s="118"/>
      <c r="L88" s="118"/>
      <c r="M88" s="118"/>
      <c r="N88" s="118"/>
      <c r="O88" s="44"/>
      <c r="P88" s="44"/>
    </row>
    <row r="89" spans="1:16" ht="13.5">
      <c r="A89" s="126"/>
      <c r="B89" s="127"/>
      <c r="C89" s="155" t="s">
        <v>353</v>
      </c>
      <c r="D89" s="44">
        <f>E89+F89+G89+H89+I89+J89+K89+L89+M89+N89+O89+P89</f>
        <v>9021088</v>
      </c>
      <c r="E89" s="44">
        <f aca="true" t="shared" si="16" ref="E89:P89">E20+E8</f>
        <v>757337</v>
      </c>
      <c r="F89" s="44">
        <f t="shared" si="16"/>
        <v>726300</v>
      </c>
      <c r="G89" s="44">
        <f t="shared" si="16"/>
        <v>726300</v>
      </c>
      <c r="H89" s="44">
        <f t="shared" si="16"/>
        <v>851147</v>
      </c>
      <c r="I89" s="44">
        <f t="shared" si="16"/>
        <v>1148210</v>
      </c>
      <c r="J89" s="44">
        <f t="shared" si="16"/>
        <v>866370</v>
      </c>
      <c r="K89" s="44">
        <f t="shared" si="16"/>
        <v>621874</v>
      </c>
      <c r="L89" s="44">
        <f t="shared" si="16"/>
        <v>374390</v>
      </c>
      <c r="M89" s="44">
        <f t="shared" si="16"/>
        <v>761300</v>
      </c>
      <c r="N89" s="44">
        <f t="shared" si="16"/>
        <v>761300</v>
      </c>
      <c r="O89" s="44">
        <f t="shared" si="16"/>
        <v>731300</v>
      </c>
      <c r="P89" s="44">
        <f t="shared" si="16"/>
        <v>695260</v>
      </c>
    </row>
    <row r="90" spans="2:3" ht="12.75">
      <c r="B90" s="48"/>
      <c r="C90" s="8"/>
    </row>
    <row r="91" spans="2:3" ht="12.75">
      <c r="B91" s="48"/>
      <c r="C91" s="8"/>
    </row>
    <row r="92" spans="2:3" ht="12.75">
      <c r="B92" s="48"/>
      <c r="C92" s="156" t="s">
        <v>433</v>
      </c>
    </row>
    <row r="93" spans="2:3" ht="12.75">
      <c r="B93" s="48"/>
      <c r="C93" s="48"/>
    </row>
    <row r="94" spans="2:5" ht="12.75">
      <c r="B94" s="48"/>
      <c r="C94" s="160"/>
      <c r="D94" s="68">
        <v>476882</v>
      </c>
      <c r="E94" s="68"/>
    </row>
    <row r="95" spans="2:5" ht="12.75">
      <c r="B95" s="48"/>
      <c r="C95" s="160"/>
      <c r="D95" s="68">
        <f>D94-D89</f>
        <v>-8544206</v>
      </c>
      <c r="E95" s="68"/>
    </row>
    <row r="96" spans="2:5" ht="12.75">
      <c r="B96" s="48"/>
      <c r="C96" s="160"/>
      <c r="D96" s="68"/>
      <c r="E96" s="68"/>
    </row>
    <row r="97" spans="2:3" ht="12.75">
      <c r="B97" s="48"/>
      <c r="C97" s="48"/>
    </row>
    <row r="98" spans="2:3" ht="12.75">
      <c r="B98" s="48"/>
      <c r="C98" s="48"/>
    </row>
    <row r="99" spans="2:3" ht="12.75">
      <c r="B99" s="48"/>
      <c r="C99" s="48"/>
    </row>
    <row r="100" spans="2:3" ht="12.75">
      <c r="B100" s="48"/>
      <c r="C100" s="48"/>
    </row>
    <row r="101" spans="2:3" ht="12.75">
      <c r="B101" s="48"/>
      <c r="C101" s="48"/>
    </row>
    <row r="102" spans="2:3" ht="12.75">
      <c r="B102" s="48"/>
      <c r="C102" s="48"/>
    </row>
    <row r="103" spans="2:3" ht="12.75">
      <c r="B103" s="48"/>
      <c r="C103" s="48"/>
    </row>
    <row r="104" spans="2:3" ht="12.75">
      <c r="B104" s="48"/>
      <c r="C104" s="48"/>
    </row>
    <row r="105" spans="2:3" ht="12.75">
      <c r="B105" s="48"/>
      <c r="C105" s="48"/>
    </row>
    <row r="106" spans="2:3" ht="12.75">
      <c r="B106" s="48"/>
      <c r="C106" s="48"/>
    </row>
    <row r="107" spans="2:3" ht="12.75">
      <c r="B107" s="48"/>
      <c r="C107" s="48"/>
    </row>
    <row r="108" spans="2:3" ht="12.75">
      <c r="B108" s="48"/>
      <c r="C108" s="48"/>
    </row>
    <row r="109" spans="2:3" ht="12.75">
      <c r="B109" s="48"/>
      <c r="C109" s="48"/>
    </row>
    <row r="110" spans="2:3" ht="12.75">
      <c r="B110" s="48"/>
      <c r="C110" s="48"/>
    </row>
    <row r="111" spans="2:3" ht="12.75">
      <c r="B111" s="48"/>
      <c r="C111" s="48"/>
    </row>
    <row r="112" spans="2:3" ht="12.75">
      <c r="B112" s="48"/>
      <c r="C112" s="48"/>
    </row>
    <row r="113" spans="2:3" ht="12.75">
      <c r="B113" s="48"/>
      <c r="C113" s="48"/>
    </row>
    <row r="114" spans="2:3" ht="12.75">
      <c r="B114" s="48"/>
      <c r="C114" s="48"/>
    </row>
    <row r="115" spans="2:3" ht="12.75">
      <c r="B115" s="48"/>
      <c r="C115" s="48"/>
    </row>
    <row r="116" spans="2:3" ht="12.75">
      <c r="B116" s="48"/>
      <c r="C116" s="48"/>
    </row>
    <row r="117" spans="2:3" ht="12.75">
      <c r="B117" s="48"/>
      <c r="C117" s="48"/>
    </row>
    <row r="118" spans="2:3" ht="12.75">
      <c r="B118" s="48"/>
      <c r="C118" s="48"/>
    </row>
    <row r="119" spans="2:3" ht="12.75">
      <c r="B119" s="48"/>
      <c r="C119" s="48"/>
    </row>
    <row r="120" spans="2:3" ht="12.75">
      <c r="B120" s="48"/>
      <c r="C120" s="48"/>
    </row>
    <row r="121" spans="2:3" ht="12.75">
      <c r="B121" s="48"/>
      <c r="C121" s="48"/>
    </row>
    <row r="122" spans="2:3" ht="12.75">
      <c r="B122" s="48"/>
      <c r="C122" s="48"/>
    </row>
    <row r="123" spans="2:3" ht="12.75">
      <c r="B123" s="48"/>
      <c r="C123" s="48"/>
    </row>
    <row r="124" spans="2:3" ht="12.75">
      <c r="B124" s="48"/>
      <c r="C124" s="48"/>
    </row>
    <row r="125" spans="2:3" ht="12.75">
      <c r="B125" s="48"/>
      <c r="C125" s="48"/>
    </row>
    <row r="126" spans="2:3" ht="12.75">
      <c r="B126" s="48"/>
      <c r="C126" s="48"/>
    </row>
    <row r="127" spans="2:3" ht="12.75">
      <c r="B127" s="48"/>
      <c r="C127" s="48"/>
    </row>
    <row r="128" spans="2:3" ht="12.75">
      <c r="B128" s="48"/>
      <c r="C128" s="48"/>
    </row>
    <row r="129" spans="2:3" ht="12.75">
      <c r="B129" s="48"/>
      <c r="C129" s="48"/>
    </row>
    <row r="130" spans="2:3" ht="12.75">
      <c r="B130" s="48"/>
      <c r="C130" s="48"/>
    </row>
    <row r="131" spans="2:3" ht="12.75">
      <c r="B131" s="48"/>
      <c r="C131" s="48"/>
    </row>
    <row r="132" spans="2:3" ht="12.75">
      <c r="B132" s="48"/>
      <c r="C132" s="48"/>
    </row>
    <row r="133" spans="2:3" ht="12.75">
      <c r="B133" s="48"/>
      <c r="C133" s="48"/>
    </row>
    <row r="134" spans="2:3" ht="12.75">
      <c r="B134" s="48"/>
      <c r="C134" s="48"/>
    </row>
    <row r="135" spans="2:3" ht="12.75">
      <c r="B135" s="48"/>
      <c r="C135" s="48"/>
    </row>
    <row r="136" spans="2:3" ht="12.75">
      <c r="B136" s="48"/>
      <c r="C136" s="48"/>
    </row>
  </sheetData>
  <sheetProtection/>
  <mergeCells count="26">
    <mergeCell ref="D1:J1"/>
    <mergeCell ref="D2:J2"/>
    <mergeCell ref="D4:J4"/>
    <mergeCell ref="A6:A7"/>
    <mergeCell ref="B6:C7"/>
    <mergeCell ref="D6:D7"/>
    <mergeCell ref="E6:G6"/>
    <mergeCell ref="H6:J6"/>
    <mergeCell ref="B57:B62"/>
    <mergeCell ref="B64:B73"/>
    <mergeCell ref="K6:M6"/>
    <mergeCell ref="N6:P6"/>
    <mergeCell ref="B8:C8"/>
    <mergeCell ref="A9:A11"/>
    <mergeCell ref="B11:C11"/>
    <mergeCell ref="A12:A17"/>
    <mergeCell ref="B74:B76"/>
    <mergeCell ref="B81:B87"/>
    <mergeCell ref="A18:A19"/>
    <mergeCell ref="B18:B19"/>
    <mergeCell ref="B20:C20"/>
    <mergeCell ref="A21:A88"/>
    <mergeCell ref="B21:B25"/>
    <mergeCell ref="B26:B29"/>
    <mergeCell ref="B30:B32"/>
    <mergeCell ref="B33:B40"/>
  </mergeCells>
  <printOptions/>
  <pageMargins left="0" right="0" top="0.984251968503937" bottom="0" header="0.5118110236220472" footer="0.5118110236220472"/>
  <pageSetup horizontalDpi="600" verticalDpi="600" orientation="landscape" paperSize="9" scale="75" r:id="rId38"/>
  <legacyDrawing r:id="rId37"/>
  <oleObjects>
    <oleObject progId="Equation.3" shapeId="1771586" r:id="rId1"/>
    <oleObject progId="Equation.3" shapeId="1771587" r:id="rId2"/>
    <oleObject progId="Equation.3" shapeId="1771588" r:id="rId3"/>
    <oleObject progId="Equation.3" shapeId="1771589" r:id="rId4"/>
    <oleObject progId="Equation.3" shapeId="1771590" r:id="rId5"/>
    <oleObject progId="Equation.3" shapeId="1771591" r:id="rId6"/>
    <oleObject progId="Equation.3" shapeId="1771592" r:id="rId7"/>
    <oleObject progId="Equation.3" shapeId="1771593" r:id="rId8"/>
    <oleObject progId="Equation.3" shapeId="1771594" r:id="rId9"/>
    <oleObject progId="Equation.3" shapeId="1771595" r:id="rId10"/>
    <oleObject progId="Equation.3" shapeId="1771596" r:id="rId11"/>
    <oleObject progId="Equation.3" shapeId="1771597" r:id="rId12"/>
    <oleObject progId="Equation.3" shapeId="1933803" r:id="rId13"/>
    <oleObject progId="Equation.3" shapeId="1933804" r:id="rId14"/>
    <oleObject progId="Equation.3" shapeId="1933805" r:id="rId15"/>
    <oleObject progId="Equation.3" shapeId="1933806" r:id="rId16"/>
    <oleObject progId="Equation.3" shapeId="1933807" r:id="rId17"/>
    <oleObject progId="Equation.3" shapeId="1933808" r:id="rId18"/>
    <oleObject progId="Equation.3" shapeId="1933809" r:id="rId19"/>
    <oleObject progId="Equation.3" shapeId="1933810" r:id="rId20"/>
    <oleObject progId="Equation.3" shapeId="1933811" r:id="rId21"/>
    <oleObject progId="Equation.3" shapeId="1933812" r:id="rId22"/>
    <oleObject progId="Equation.3" shapeId="1933813" r:id="rId23"/>
    <oleObject progId="Equation.3" shapeId="1933814" r:id="rId24"/>
    <oleObject progId="Equation.3" shapeId="125202172" r:id="rId25"/>
    <oleObject progId="Equation.3" shapeId="125202173" r:id="rId26"/>
    <oleObject progId="Equation.3" shapeId="125202174" r:id="rId27"/>
    <oleObject progId="Equation.3" shapeId="125202175" r:id="rId28"/>
    <oleObject progId="Equation.3" shapeId="125202176" r:id="rId29"/>
    <oleObject progId="Equation.3" shapeId="125202177" r:id="rId30"/>
    <oleObject progId="Equation.3" shapeId="125202178" r:id="rId31"/>
    <oleObject progId="Equation.3" shapeId="125202179" r:id="rId32"/>
    <oleObject progId="Equation.3" shapeId="125202180" r:id="rId33"/>
    <oleObject progId="Equation.3" shapeId="125202181" r:id="rId34"/>
    <oleObject progId="Equation.3" shapeId="125202182" r:id="rId35"/>
    <oleObject progId="Equation.3" shapeId="125202183" r:id="rId3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Y140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21.28125" style="0" customWidth="1"/>
    <col min="2" max="2" width="4.421875" style="0" customWidth="1"/>
    <col min="3" max="3" width="51.140625" style="0" customWidth="1"/>
    <col min="4" max="4" width="9.140625" style="0" bestFit="1" customWidth="1"/>
    <col min="5" max="5" width="9.00390625" style="0" bestFit="1" customWidth="1"/>
    <col min="6" max="6" width="8.7109375" style="0" customWidth="1"/>
    <col min="7" max="13" width="9.00390625" style="0" bestFit="1" customWidth="1"/>
    <col min="14" max="15" width="8.57421875" style="0" customWidth="1"/>
    <col min="16" max="16" width="9.00390625" style="0" bestFit="1" customWidth="1"/>
  </cols>
  <sheetData>
    <row r="1" spans="4:25" ht="12.75">
      <c r="D1" s="247" t="s">
        <v>355</v>
      </c>
      <c r="E1" s="187"/>
      <c r="F1" s="187"/>
      <c r="G1" s="187"/>
      <c r="H1" s="187"/>
      <c r="I1" s="187"/>
      <c r="J1" s="187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4:25" ht="12.75">
      <c r="D2" s="248" t="s">
        <v>356</v>
      </c>
      <c r="E2" s="248"/>
      <c r="F2" s="248"/>
      <c r="G2" s="248"/>
      <c r="H2" s="248"/>
      <c r="I2" s="248"/>
      <c r="J2" s="24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4" spans="4:25" ht="18" customHeight="1">
      <c r="D4" s="249" t="s">
        <v>357</v>
      </c>
      <c r="E4" s="249"/>
      <c r="F4" s="249"/>
      <c r="G4" s="249"/>
      <c r="H4" s="249"/>
      <c r="I4" s="249"/>
      <c r="J4" s="24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4" ht="12.75">
      <c r="A5" s="71"/>
      <c r="B5" s="70"/>
      <c r="C5" t="s">
        <v>358</v>
      </c>
      <c r="D5" s="130"/>
    </row>
    <row r="6" spans="1:16" ht="12.75">
      <c r="A6" s="250" t="s">
        <v>156</v>
      </c>
      <c r="B6" s="252" t="s">
        <v>157</v>
      </c>
      <c r="C6" s="253"/>
      <c r="D6" s="216" t="s">
        <v>158</v>
      </c>
      <c r="E6" s="218" t="s">
        <v>159</v>
      </c>
      <c r="F6" s="218"/>
      <c r="G6" s="218"/>
      <c r="H6" s="218" t="s">
        <v>160</v>
      </c>
      <c r="I6" s="218"/>
      <c r="J6" s="218"/>
      <c r="K6" s="218" t="s">
        <v>161</v>
      </c>
      <c r="L6" s="218"/>
      <c r="M6" s="218"/>
      <c r="N6" s="218" t="s">
        <v>162</v>
      </c>
      <c r="O6" s="218"/>
      <c r="P6" s="218"/>
    </row>
    <row r="7" spans="1:16" ht="12.75">
      <c r="A7" s="251"/>
      <c r="B7" s="254"/>
      <c r="C7" s="255"/>
      <c r="D7" s="216"/>
      <c r="E7" s="74" t="s">
        <v>163</v>
      </c>
      <c r="F7" s="74" t="s">
        <v>164</v>
      </c>
      <c r="G7" s="74" t="s">
        <v>165</v>
      </c>
      <c r="H7" s="74" t="s">
        <v>166</v>
      </c>
      <c r="I7" s="74" t="s">
        <v>167</v>
      </c>
      <c r="J7" s="74" t="s">
        <v>168</v>
      </c>
      <c r="K7" s="74" t="s">
        <v>169</v>
      </c>
      <c r="L7" s="74" t="s">
        <v>170</v>
      </c>
      <c r="M7" s="74" t="s">
        <v>171</v>
      </c>
      <c r="N7" s="74" t="s">
        <v>172</v>
      </c>
      <c r="O7" s="74" t="s">
        <v>173</v>
      </c>
      <c r="P7" s="74" t="s">
        <v>174</v>
      </c>
    </row>
    <row r="8" spans="1:16" ht="45" customHeight="1">
      <c r="A8" s="131">
        <v>110</v>
      </c>
      <c r="B8" s="238" t="s">
        <v>359</v>
      </c>
      <c r="C8" s="239"/>
      <c r="D8" s="44">
        <f>E8+F8+G8+H8+I8+J8+K8+L8+M8+N8+O8+P8</f>
        <v>1496838</v>
      </c>
      <c r="E8" s="44">
        <f>E13+E14+E23</f>
        <v>134268</v>
      </c>
      <c r="F8" s="44">
        <f aca="true" t="shared" si="0" ref="F8:P8">F13+F14+F23</f>
        <v>123870</v>
      </c>
      <c r="G8" s="44">
        <f t="shared" si="0"/>
        <v>123870</v>
      </c>
      <c r="H8" s="44">
        <f t="shared" si="0"/>
        <v>123870</v>
      </c>
      <c r="I8" s="44">
        <f t="shared" si="0"/>
        <v>123870</v>
      </c>
      <c r="J8" s="44">
        <f t="shared" si="0"/>
        <v>123870</v>
      </c>
      <c r="K8" s="44">
        <f t="shared" si="0"/>
        <v>123870</v>
      </c>
      <c r="L8" s="44">
        <f t="shared" si="0"/>
        <v>123870</v>
      </c>
      <c r="M8" s="44">
        <f t="shared" si="0"/>
        <v>123870</v>
      </c>
      <c r="N8" s="44">
        <f t="shared" si="0"/>
        <v>123870</v>
      </c>
      <c r="O8" s="44">
        <f t="shared" si="0"/>
        <v>123870</v>
      </c>
      <c r="P8" s="44">
        <f t="shared" si="0"/>
        <v>123870</v>
      </c>
    </row>
    <row r="9" spans="1:16" ht="12.75">
      <c r="A9" s="240" t="s">
        <v>176</v>
      </c>
      <c r="B9" s="132">
        <v>211</v>
      </c>
      <c r="C9" s="133" t="s">
        <v>360</v>
      </c>
      <c r="D9" s="44">
        <f aca="true" t="shared" si="1" ref="D9:D80">E9+F9+G9+H9+I9+J9+K9+L9+M9+N9+O9+P9</f>
        <v>1139645</v>
      </c>
      <c r="E9" s="44">
        <f>E10+E11</f>
        <v>95305</v>
      </c>
      <c r="F9" s="44">
        <f aca="true" t="shared" si="2" ref="F9:P9">F10+F11</f>
        <v>94940</v>
      </c>
      <c r="G9" s="44">
        <f t="shared" si="2"/>
        <v>94940</v>
      </c>
      <c r="H9" s="44">
        <f t="shared" si="2"/>
        <v>94940</v>
      </c>
      <c r="I9" s="44">
        <f t="shared" si="2"/>
        <v>94940</v>
      </c>
      <c r="J9" s="44">
        <f t="shared" si="2"/>
        <v>94940</v>
      </c>
      <c r="K9" s="44">
        <f t="shared" si="2"/>
        <v>94940</v>
      </c>
      <c r="L9" s="44">
        <f t="shared" si="2"/>
        <v>94940</v>
      </c>
      <c r="M9" s="44">
        <f t="shared" si="2"/>
        <v>94940</v>
      </c>
      <c r="N9" s="44">
        <f t="shared" si="2"/>
        <v>94940</v>
      </c>
      <c r="O9" s="44">
        <f t="shared" si="2"/>
        <v>94940</v>
      </c>
      <c r="P9" s="44">
        <f t="shared" si="2"/>
        <v>94940</v>
      </c>
    </row>
    <row r="10" spans="1:16" ht="12.75">
      <c r="A10" s="241"/>
      <c r="B10" s="224"/>
      <c r="C10" s="134" t="s">
        <v>361</v>
      </c>
      <c r="D10" s="44">
        <f t="shared" si="1"/>
        <v>1006103</v>
      </c>
      <c r="E10" s="44">
        <f>84303</f>
        <v>84303</v>
      </c>
      <c r="F10" s="44">
        <v>83800</v>
      </c>
      <c r="G10" s="44">
        <v>83800</v>
      </c>
      <c r="H10" s="44">
        <v>83800</v>
      </c>
      <c r="I10" s="44">
        <v>83800</v>
      </c>
      <c r="J10" s="44">
        <v>83800</v>
      </c>
      <c r="K10" s="44">
        <v>83800</v>
      </c>
      <c r="L10" s="44">
        <v>83800</v>
      </c>
      <c r="M10" s="44">
        <v>83800</v>
      </c>
      <c r="N10" s="44">
        <v>83800</v>
      </c>
      <c r="O10" s="44">
        <v>83800</v>
      </c>
      <c r="P10" s="44">
        <v>83800</v>
      </c>
    </row>
    <row r="11" spans="1:16" ht="12.75">
      <c r="A11" s="241"/>
      <c r="B11" s="225"/>
      <c r="C11" s="134" t="s">
        <v>362</v>
      </c>
      <c r="D11" s="44">
        <f t="shared" si="1"/>
        <v>133542</v>
      </c>
      <c r="E11" s="44">
        <f>11238-236</f>
        <v>11002</v>
      </c>
      <c r="F11" s="44">
        <v>11140</v>
      </c>
      <c r="G11" s="44">
        <v>11140</v>
      </c>
      <c r="H11" s="44">
        <v>11140</v>
      </c>
      <c r="I11" s="44">
        <v>11140</v>
      </c>
      <c r="J11" s="44">
        <v>11140</v>
      </c>
      <c r="K11" s="44">
        <v>11140</v>
      </c>
      <c r="L11" s="44">
        <v>11140</v>
      </c>
      <c r="M11" s="44">
        <v>11140</v>
      </c>
      <c r="N11" s="44">
        <v>11140</v>
      </c>
      <c r="O11" s="44">
        <v>11140</v>
      </c>
      <c r="P11" s="44">
        <v>11140</v>
      </c>
    </row>
    <row r="12" spans="1:16" ht="12.75">
      <c r="A12" s="241"/>
      <c r="B12" s="135">
        <v>266</v>
      </c>
      <c r="C12" s="79" t="s">
        <v>178</v>
      </c>
      <c r="D12" s="44">
        <f t="shared" si="1"/>
        <v>10000</v>
      </c>
      <c r="E12" s="44">
        <v>10000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2.75">
      <c r="A13" s="242"/>
      <c r="B13" s="243" t="s">
        <v>29</v>
      </c>
      <c r="C13" s="244"/>
      <c r="D13" s="44">
        <f t="shared" si="1"/>
        <v>1149645</v>
      </c>
      <c r="E13" s="44">
        <f>E9+E12</f>
        <v>105305</v>
      </c>
      <c r="F13" s="44">
        <f aca="true" t="shared" si="3" ref="F13:P13">F9+F12</f>
        <v>94940</v>
      </c>
      <c r="G13" s="44">
        <f t="shared" si="3"/>
        <v>94940</v>
      </c>
      <c r="H13" s="44">
        <f t="shared" si="3"/>
        <v>94940</v>
      </c>
      <c r="I13" s="44">
        <f t="shared" si="3"/>
        <v>94940</v>
      </c>
      <c r="J13" s="44">
        <f t="shared" si="3"/>
        <v>94940</v>
      </c>
      <c r="K13" s="44">
        <f t="shared" si="3"/>
        <v>94940</v>
      </c>
      <c r="L13" s="44">
        <f t="shared" si="3"/>
        <v>94940</v>
      </c>
      <c r="M13" s="44">
        <f t="shared" si="3"/>
        <v>94940</v>
      </c>
      <c r="N13" s="44">
        <f t="shared" si="3"/>
        <v>94940</v>
      </c>
      <c r="O13" s="44">
        <f t="shared" si="3"/>
        <v>94940</v>
      </c>
      <c r="P13" s="44">
        <f t="shared" si="3"/>
        <v>94940</v>
      </c>
    </row>
    <row r="14" spans="1:16" ht="12.75">
      <c r="A14" s="245" t="s">
        <v>179</v>
      </c>
      <c r="B14" s="137">
        <v>212</v>
      </c>
      <c r="C14" s="138" t="s">
        <v>180</v>
      </c>
      <c r="D14" s="44">
        <f t="shared" si="1"/>
        <v>0</v>
      </c>
      <c r="E14" s="44">
        <f>SUM(E15:E19)</f>
        <v>0</v>
      </c>
      <c r="F14" s="44">
        <f aca="true" t="shared" si="4" ref="F14:P14">SUM(F15:F19)</f>
        <v>0</v>
      </c>
      <c r="G14" s="44">
        <f t="shared" si="4"/>
        <v>0</v>
      </c>
      <c r="H14" s="44">
        <f t="shared" si="4"/>
        <v>0</v>
      </c>
      <c r="I14" s="44">
        <f t="shared" si="4"/>
        <v>0</v>
      </c>
      <c r="J14" s="44">
        <f t="shared" si="4"/>
        <v>0</v>
      </c>
      <c r="K14" s="44">
        <f t="shared" si="4"/>
        <v>0</v>
      </c>
      <c r="L14" s="44">
        <f t="shared" si="4"/>
        <v>0</v>
      </c>
      <c r="M14" s="44">
        <f t="shared" si="4"/>
        <v>0</v>
      </c>
      <c r="N14" s="44">
        <f t="shared" si="4"/>
        <v>0</v>
      </c>
      <c r="O14" s="44">
        <f t="shared" si="4"/>
        <v>0</v>
      </c>
      <c r="P14" s="44">
        <f t="shared" si="4"/>
        <v>0</v>
      </c>
    </row>
    <row r="15" spans="1:16" ht="36.75" thickBot="1">
      <c r="A15" s="246"/>
      <c r="B15" s="139">
        <v>266</v>
      </c>
      <c r="C15" s="140" t="s">
        <v>363</v>
      </c>
      <c r="D15" s="44">
        <f t="shared" si="1"/>
        <v>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24">
      <c r="A16" s="246"/>
      <c r="B16" s="139"/>
      <c r="C16" s="133" t="s">
        <v>364</v>
      </c>
      <c r="D16" s="44">
        <f t="shared" si="1"/>
        <v>0</v>
      </c>
      <c r="E16" s="44"/>
      <c r="F16" s="44"/>
      <c r="G16" s="44"/>
      <c r="H16" s="141"/>
      <c r="I16" s="44"/>
      <c r="J16" s="44"/>
      <c r="K16" s="44"/>
      <c r="L16" s="44"/>
      <c r="M16" s="44"/>
      <c r="N16" s="44"/>
      <c r="O16" s="44"/>
      <c r="P16" s="44"/>
    </row>
    <row r="17" spans="1:16" ht="36">
      <c r="A17" s="246"/>
      <c r="B17" s="139"/>
      <c r="C17" s="133" t="s">
        <v>365</v>
      </c>
      <c r="D17" s="44">
        <f>SUM(E17:P17)</f>
        <v>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37.5" customHeight="1">
      <c r="A18" s="246"/>
      <c r="B18" s="139"/>
      <c r="C18" s="142" t="s">
        <v>366</v>
      </c>
      <c r="D18" s="44">
        <f t="shared" si="1"/>
        <v>0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23.25" customHeight="1">
      <c r="A19" s="246"/>
      <c r="B19" s="143"/>
      <c r="C19" s="142" t="s">
        <v>367</v>
      </c>
      <c r="D19" s="44">
        <f t="shared" si="1"/>
        <v>0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8" customHeight="1">
      <c r="A20" s="222" t="s">
        <v>368</v>
      </c>
      <c r="B20" s="224">
        <v>213</v>
      </c>
      <c r="C20" s="133" t="s">
        <v>369</v>
      </c>
      <c r="D20" s="44">
        <f t="shared" si="1"/>
        <v>347193</v>
      </c>
      <c r="E20" s="44">
        <f>E21+E22</f>
        <v>28963</v>
      </c>
      <c r="F20" s="44">
        <f aca="true" t="shared" si="5" ref="F20:P20">F21+F22</f>
        <v>28930</v>
      </c>
      <c r="G20" s="44">
        <f t="shared" si="5"/>
        <v>28930</v>
      </c>
      <c r="H20" s="44">
        <f t="shared" si="5"/>
        <v>28930</v>
      </c>
      <c r="I20" s="44">
        <f t="shared" si="5"/>
        <v>28930</v>
      </c>
      <c r="J20" s="44">
        <f t="shared" si="5"/>
        <v>28930</v>
      </c>
      <c r="K20" s="44">
        <f t="shared" si="5"/>
        <v>28930</v>
      </c>
      <c r="L20" s="44">
        <f t="shared" si="5"/>
        <v>28930</v>
      </c>
      <c r="M20" s="44">
        <f t="shared" si="5"/>
        <v>28930</v>
      </c>
      <c r="N20" s="44">
        <f t="shared" si="5"/>
        <v>28930</v>
      </c>
      <c r="O20" s="44">
        <f t="shared" si="5"/>
        <v>28930</v>
      </c>
      <c r="P20" s="44">
        <f t="shared" si="5"/>
        <v>28930</v>
      </c>
    </row>
    <row r="21" spans="1:16" ht="18" customHeight="1">
      <c r="A21" s="260"/>
      <c r="B21" s="261"/>
      <c r="C21" s="133" t="s">
        <v>370</v>
      </c>
      <c r="D21" s="44">
        <f t="shared" si="1"/>
        <v>306863</v>
      </c>
      <c r="E21" s="44">
        <v>25593</v>
      </c>
      <c r="F21" s="44">
        <v>25570</v>
      </c>
      <c r="G21" s="44">
        <v>25570</v>
      </c>
      <c r="H21" s="44">
        <v>25570</v>
      </c>
      <c r="I21" s="44">
        <v>25570</v>
      </c>
      <c r="J21" s="44">
        <v>25570</v>
      </c>
      <c r="K21" s="44">
        <v>25570</v>
      </c>
      <c r="L21" s="44">
        <v>25570</v>
      </c>
      <c r="M21" s="44">
        <v>25570</v>
      </c>
      <c r="N21" s="44">
        <v>25570</v>
      </c>
      <c r="O21" s="44">
        <v>25570</v>
      </c>
      <c r="P21" s="44">
        <v>25570</v>
      </c>
    </row>
    <row r="22" spans="1:16" ht="18" customHeight="1">
      <c r="A22" s="260"/>
      <c r="B22" s="261"/>
      <c r="C22" s="133" t="s">
        <v>371</v>
      </c>
      <c r="D22" s="44">
        <f t="shared" si="1"/>
        <v>40330</v>
      </c>
      <c r="E22" s="44">
        <f>3441-71</f>
        <v>3370</v>
      </c>
      <c r="F22" s="44">
        <v>3360</v>
      </c>
      <c r="G22" s="44">
        <v>3360</v>
      </c>
      <c r="H22" s="44">
        <v>3360</v>
      </c>
      <c r="I22" s="44">
        <v>3360</v>
      </c>
      <c r="J22" s="44">
        <v>3360</v>
      </c>
      <c r="K22" s="44">
        <v>3360</v>
      </c>
      <c r="L22" s="44">
        <v>3360</v>
      </c>
      <c r="M22" s="44">
        <v>3360</v>
      </c>
      <c r="N22" s="44">
        <v>3360</v>
      </c>
      <c r="O22" s="44">
        <v>3360</v>
      </c>
      <c r="P22" s="44">
        <v>3360</v>
      </c>
    </row>
    <row r="23" spans="1:16" ht="18.75" customHeight="1">
      <c r="A23" s="223"/>
      <c r="B23" s="225"/>
      <c r="C23" s="136" t="s">
        <v>29</v>
      </c>
      <c r="D23" s="44">
        <f t="shared" si="1"/>
        <v>347193</v>
      </c>
      <c r="E23" s="44">
        <f>E20</f>
        <v>28963</v>
      </c>
      <c r="F23" s="44">
        <f aca="true" t="shared" si="6" ref="F23:P23">F20</f>
        <v>28930</v>
      </c>
      <c r="G23" s="44">
        <f t="shared" si="6"/>
        <v>28930</v>
      </c>
      <c r="H23" s="44">
        <f t="shared" si="6"/>
        <v>28930</v>
      </c>
      <c r="I23" s="44">
        <f t="shared" si="6"/>
        <v>28930</v>
      </c>
      <c r="J23" s="44">
        <f t="shared" si="6"/>
        <v>28930</v>
      </c>
      <c r="K23" s="44">
        <f t="shared" si="6"/>
        <v>28930</v>
      </c>
      <c r="L23" s="44">
        <f t="shared" si="6"/>
        <v>28930</v>
      </c>
      <c r="M23" s="44">
        <f t="shared" si="6"/>
        <v>28930</v>
      </c>
      <c r="N23" s="44">
        <f t="shared" si="6"/>
        <v>28930</v>
      </c>
      <c r="O23" s="44">
        <f t="shared" si="6"/>
        <v>28930</v>
      </c>
      <c r="P23" s="44">
        <f t="shared" si="6"/>
        <v>28930</v>
      </c>
    </row>
    <row r="24" spans="1:16" ht="26.25" customHeight="1">
      <c r="A24" s="144">
        <v>240</v>
      </c>
      <c r="B24" s="226" t="s">
        <v>372</v>
      </c>
      <c r="C24" s="227"/>
      <c r="D24" s="44">
        <f t="shared" si="1"/>
        <v>0</v>
      </c>
      <c r="E24" s="44">
        <f>E25+E30+E34+E37+E45+E61+E68+E78</f>
        <v>0</v>
      </c>
      <c r="F24" s="44">
        <f aca="true" t="shared" si="7" ref="F24:P24">F25+F30+F34+F37+F45+F61+F68+F78</f>
        <v>0</v>
      </c>
      <c r="G24" s="44">
        <f t="shared" si="7"/>
        <v>0</v>
      </c>
      <c r="H24" s="44">
        <f t="shared" si="7"/>
        <v>0</v>
      </c>
      <c r="I24" s="44">
        <f t="shared" si="7"/>
        <v>0</v>
      </c>
      <c r="J24" s="44">
        <f t="shared" si="7"/>
        <v>0</v>
      </c>
      <c r="K24" s="44">
        <f t="shared" si="7"/>
        <v>0</v>
      </c>
      <c r="L24" s="44">
        <f t="shared" si="7"/>
        <v>0</v>
      </c>
      <c r="M24" s="44">
        <f t="shared" si="7"/>
        <v>0</v>
      </c>
      <c r="N24" s="44">
        <f t="shared" si="7"/>
        <v>0</v>
      </c>
      <c r="O24" s="44">
        <f t="shared" si="7"/>
        <v>0</v>
      </c>
      <c r="P24" s="44">
        <f t="shared" si="7"/>
        <v>0</v>
      </c>
    </row>
    <row r="25" spans="1:16" ht="12.75" customHeight="1">
      <c r="A25" s="228" t="s">
        <v>190</v>
      </c>
      <c r="B25" s="231">
        <v>221</v>
      </c>
      <c r="C25" s="138" t="s">
        <v>191</v>
      </c>
      <c r="D25" s="44">
        <f t="shared" si="1"/>
        <v>0</v>
      </c>
      <c r="E25" s="45">
        <f>SUM(E26:E29)</f>
        <v>0</v>
      </c>
      <c r="F25" s="45">
        <f aca="true" t="shared" si="8" ref="F25:P25">SUM(F26:F29)</f>
        <v>0</v>
      </c>
      <c r="G25" s="45">
        <f t="shared" si="8"/>
        <v>0</v>
      </c>
      <c r="H25" s="45">
        <f t="shared" si="8"/>
        <v>0</v>
      </c>
      <c r="I25" s="45">
        <f t="shared" si="8"/>
        <v>0</v>
      </c>
      <c r="J25" s="45">
        <f t="shared" si="8"/>
        <v>0</v>
      </c>
      <c r="K25" s="45">
        <f t="shared" si="8"/>
        <v>0</v>
      </c>
      <c r="L25" s="45">
        <f t="shared" si="8"/>
        <v>0</v>
      </c>
      <c r="M25" s="45">
        <f t="shared" si="8"/>
        <v>0</v>
      </c>
      <c r="N25" s="45">
        <f t="shared" si="8"/>
        <v>0</v>
      </c>
      <c r="O25" s="45">
        <f t="shared" si="8"/>
        <v>0</v>
      </c>
      <c r="P25" s="45">
        <f t="shared" si="8"/>
        <v>0</v>
      </c>
    </row>
    <row r="26" spans="1:16" ht="13.5" thickBot="1">
      <c r="A26" s="229"/>
      <c r="B26" s="232"/>
      <c r="C26" s="140" t="s">
        <v>373</v>
      </c>
      <c r="D26" s="44">
        <f t="shared" si="1"/>
        <v>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3.5" thickBot="1">
      <c r="A27" s="229"/>
      <c r="B27" s="232"/>
      <c r="C27" s="140" t="s">
        <v>374</v>
      </c>
      <c r="D27" s="44">
        <f t="shared" si="1"/>
        <v>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24.75" thickBot="1">
      <c r="A28" s="229"/>
      <c r="B28" s="232"/>
      <c r="C28" s="140" t="s">
        <v>375</v>
      </c>
      <c r="D28" s="44">
        <f t="shared" si="1"/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24.75" thickBot="1">
      <c r="A29" s="229"/>
      <c r="B29" s="233"/>
      <c r="C29" s="140" t="s">
        <v>376</v>
      </c>
      <c r="D29" s="44">
        <f t="shared" si="1"/>
        <v>0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2.75">
      <c r="A30" s="229"/>
      <c r="B30" s="234">
        <v>222</v>
      </c>
      <c r="C30" s="138" t="s">
        <v>183</v>
      </c>
      <c r="D30" s="44">
        <f t="shared" si="1"/>
        <v>0</v>
      </c>
      <c r="E30" s="45">
        <f>SUM(E31:E33)</f>
        <v>0</v>
      </c>
      <c r="F30" s="45">
        <f aca="true" t="shared" si="9" ref="F30:P30">SUM(F31:F33)</f>
        <v>0</v>
      </c>
      <c r="G30" s="45">
        <f t="shared" si="9"/>
        <v>0</v>
      </c>
      <c r="H30" s="45">
        <f t="shared" si="9"/>
        <v>0</v>
      </c>
      <c r="I30" s="45">
        <f t="shared" si="9"/>
        <v>0</v>
      </c>
      <c r="J30" s="45">
        <f t="shared" si="9"/>
        <v>0</v>
      </c>
      <c r="K30" s="45">
        <f t="shared" si="9"/>
        <v>0</v>
      </c>
      <c r="L30" s="45">
        <f t="shared" si="9"/>
        <v>0</v>
      </c>
      <c r="M30" s="45">
        <f t="shared" si="9"/>
        <v>0</v>
      </c>
      <c r="N30" s="45">
        <f t="shared" si="9"/>
        <v>0</v>
      </c>
      <c r="O30" s="45">
        <f t="shared" si="9"/>
        <v>0</v>
      </c>
      <c r="P30" s="45">
        <f t="shared" si="9"/>
        <v>0</v>
      </c>
    </row>
    <row r="31" spans="1:16" ht="36">
      <c r="A31" s="229"/>
      <c r="B31" s="234"/>
      <c r="C31" s="145" t="s">
        <v>377</v>
      </c>
      <c r="D31" s="44">
        <f t="shared" si="1"/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32">
      <c r="A32" s="229"/>
      <c r="B32" s="234"/>
      <c r="C32" s="146" t="s">
        <v>378</v>
      </c>
      <c r="D32" s="44">
        <f t="shared" si="1"/>
        <v>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36.75" thickBot="1">
      <c r="A33" s="229"/>
      <c r="B33" s="234"/>
      <c r="C33" s="140" t="s">
        <v>379</v>
      </c>
      <c r="D33" s="44">
        <f t="shared" si="1"/>
        <v>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2.75">
      <c r="A34" s="229"/>
      <c r="B34" s="231">
        <v>224</v>
      </c>
      <c r="C34" s="147" t="s">
        <v>380</v>
      </c>
      <c r="D34" s="44">
        <f t="shared" si="1"/>
        <v>0</v>
      </c>
      <c r="E34" s="45">
        <f>SUM(E35:E36)</f>
        <v>0</v>
      </c>
      <c r="F34" s="45">
        <f aca="true" t="shared" si="10" ref="F34:P34">SUM(F35:F36)</f>
        <v>0</v>
      </c>
      <c r="G34" s="45">
        <f t="shared" si="10"/>
        <v>0</v>
      </c>
      <c r="H34" s="45">
        <f t="shared" si="10"/>
        <v>0</v>
      </c>
      <c r="I34" s="45">
        <f t="shared" si="10"/>
        <v>0</v>
      </c>
      <c r="J34" s="45">
        <f t="shared" si="10"/>
        <v>0</v>
      </c>
      <c r="K34" s="45">
        <f t="shared" si="10"/>
        <v>0</v>
      </c>
      <c r="L34" s="45">
        <f t="shared" si="10"/>
        <v>0</v>
      </c>
      <c r="M34" s="45">
        <f t="shared" si="10"/>
        <v>0</v>
      </c>
      <c r="N34" s="45">
        <f t="shared" si="10"/>
        <v>0</v>
      </c>
      <c r="O34" s="45">
        <f t="shared" si="10"/>
        <v>0</v>
      </c>
      <c r="P34" s="45">
        <f t="shared" si="10"/>
        <v>0</v>
      </c>
    </row>
    <row r="35" spans="1:16" ht="36" customHeight="1" thickBot="1">
      <c r="A35" s="229"/>
      <c r="B35" s="232"/>
      <c r="C35" s="140" t="s">
        <v>381</v>
      </c>
      <c r="D35" s="44">
        <f t="shared" si="1"/>
        <v>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36" customHeight="1" thickBot="1">
      <c r="A36" s="229"/>
      <c r="B36" s="233"/>
      <c r="C36" s="140" t="s">
        <v>382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2.75">
      <c r="A37" s="229"/>
      <c r="B37" s="231">
        <v>225</v>
      </c>
      <c r="C37" s="138" t="s">
        <v>204</v>
      </c>
      <c r="D37" s="44">
        <f t="shared" si="1"/>
        <v>0</v>
      </c>
      <c r="E37" s="44">
        <f>SUM(E38:E44)</f>
        <v>0</v>
      </c>
      <c r="F37" s="44">
        <f aca="true" t="shared" si="11" ref="F37:P37">SUM(F38:F44)</f>
        <v>0</v>
      </c>
      <c r="G37" s="44">
        <f t="shared" si="11"/>
        <v>0</v>
      </c>
      <c r="H37" s="44">
        <f t="shared" si="11"/>
        <v>0</v>
      </c>
      <c r="I37" s="44">
        <f t="shared" si="11"/>
        <v>0</v>
      </c>
      <c r="J37" s="44">
        <f t="shared" si="11"/>
        <v>0</v>
      </c>
      <c r="K37" s="44">
        <f t="shared" si="11"/>
        <v>0</v>
      </c>
      <c r="L37" s="44">
        <f t="shared" si="11"/>
        <v>0</v>
      </c>
      <c r="M37" s="44">
        <f t="shared" si="11"/>
        <v>0</v>
      </c>
      <c r="N37" s="44">
        <f t="shared" si="11"/>
        <v>0</v>
      </c>
      <c r="O37" s="44">
        <f t="shared" si="11"/>
        <v>0</v>
      </c>
      <c r="P37" s="44">
        <f t="shared" si="11"/>
        <v>0</v>
      </c>
    </row>
    <row r="38" spans="1:16" ht="60.75" thickBot="1">
      <c r="A38" s="229"/>
      <c r="B38" s="232"/>
      <c r="C38" s="140" t="s">
        <v>383</v>
      </c>
      <c r="D38" s="44">
        <f t="shared" si="1"/>
        <v>0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24.75" thickBot="1">
      <c r="A39" s="229"/>
      <c r="B39" s="232"/>
      <c r="C39" s="140" t="s">
        <v>384</v>
      </c>
      <c r="D39" s="44">
        <f t="shared" si="1"/>
        <v>0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33.75" customHeight="1" thickBot="1">
      <c r="A40" s="229"/>
      <c r="B40" s="232"/>
      <c r="C40" s="140" t="s">
        <v>385</v>
      </c>
      <c r="D40" s="44">
        <f t="shared" si="1"/>
        <v>0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36.75" thickBot="1">
      <c r="A41" s="229"/>
      <c r="B41" s="232"/>
      <c r="C41" s="140" t="s">
        <v>386</v>
      </c>
      <c r="D41" s="44">
        <f t="shared" si="1"/>
        <v>0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24.75" thickBot="1">
      <c r="A42" s="229"/>
      <c r="B42" s="232"/>
      <c r="C42" s="140" t="s">
        <v>387</v>
      </c>
      <c r="D42" s="44">
        <f t="shared" si="1"/>
        <v>0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27" customHeight="1" thickBot="1">
      <c r="A43" s="229"/>
      <c r="B43" s="232"/>
      <c r="C43" s="140" t="s">
        <v>388</v>
      </c>
      <c r="D43" s="44">
        <f t="shared" si="1"/>
        <v>0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7.25" customHeight="1" thickBot="1">
      <c r="A44" s="229"/>
      <c r="B44" s="233"/>
      <c r="C44" s="140" t="s">
        <v>389</v>
      </c>
      <c r="D44" s="44">
        <f t="shared" si="1"/>
        <v>0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2.75">
      <c r="A45" s="229"/>
      <c r="B45" s="256">
        <v>226</v>
      </c>
      <c r="C45" s="138" t="s">
        <v>185</v>
      </c>
      <c r="D45" s="44">
        <f t="shared" si="1"/>
        <v>0</v>
      </c>
      <c r="E45" s="44">
        <f>SUM(E46:E67)</f>
        <v>0</v>
      </c>
      <c r="F45" s="44">
        <f aca="true" t="shared" si="12" ref="F45:P45">SUM(F46:F67)</f>
        <v>0</v>
      </c>
      <c r="G45" s="44">
        <f t="shared" si="12"/>
        <v>0</v>
      </c>
      <c r="H45" s="44">
        <f t="shared" si="12"/>
        <v>0</v>
      </c>
      <c r="I45" s="44">
        <f t="shared" si="12"/>
        <v>0</v>
      </c>
      <c r="J45" s="44">
        <f t="shared" si="12"/>
        <v>0</v>
      </c>
      <c r="K45" s="44">
        <f t="shared" si="12"/>
        <v>0</v>
      </c>
      <c r="L45" s="44">
        <f t="shared" si="12"/>
        <v>0</v>
      </c>
      <c r="M45" s="44">
        <f t="shared" si="12"/>
        <v>0</v>
      </c>
      <c r="N45" s="44">
        <f t="shared" si="12"/>
        <v>0</v>
      </c>
      <c r="O45" s="44">
        <f t="shared" si="12"/>
        <v>0</v>
      </c>
      <c r="P45" s="44">
        <f t="shared" si="12"/>
        <v>0</v>
      </c>
    </row>
    <row r="46" spans="1:16" ht="48.75" thickBot="1">
      <c r="A46" s="229"/>
      <c r="B46" s="257"/>
      <c r="C46" s="140" t="s">
        <v>390</v>
      </c>
      <c r="D46" s="150">
        <f t="shared" si="1"/>
        <v>0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24.75" thickBot="1">
      <c r="A47" s="229"/>
      <c r="B47" s="257"/>
      <c r="C47" s="140" t="s">
        <v>391</v>
      </c>
      <c r="D47" s="150">
        <f t="shared" si="1"/>
        <v>0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24.75" thickBot="1">
      <c r="A48" s="229"/>
      <c r="B48" s="257"/>
      <c r="C48" s="140" t="s">
        <v>392</v>
      </c>
      <c r="D48" s="150">
        <f t="shared" si="1"/>
        <v>0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24.75" thickBot="1">
      <c r="A49" s="229"/>
      <c r="B49" s="257"/>
      <c r="C49" s="140" t="s">
        <v>393</v>
      </c>
      <c r="D49" s="150">
        <f t="shared" si="1"/>
        <v>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3.5" thickBot="1">
      <c r="A50" s="229"/>
      <c r="B50" s="257"/>
      <c r="C50" s="140" t="s">
        <v>394</v>
      </c>
      <c r="D50" s="150">
        <f t="shared" si="1"/>
        <v>0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24.75" thickBot="1">
      <c r="A51" s="229"/>
      <c r="B51" s="257"/>
      <c r="C51" s="140" t="s">
        <v>395</v>
      </c>
      <c r="D51" s="150">
        <f t="shared" si="1"/>
        <v>0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36.75" thickBot="1">
      <c r="A52" s="229"/>
      <c r="B52" s="257"/>
      <c r="C52" s="140" t="s">
        <v>396</v>
      </c>
      <c r="D52" s="150">
        <f t="shared" si="1"/>
        <v>0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24.75" thickBot="1">
      <c r="A53" s="229"/>
      <c r="B53" s="257"/>
      <c r="C53" s="140" t="s">
        <v>397</v>
      </c>
      <c r="D53" s="150">
        <f t="shared" si="1"/>
        <v>0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24.75" thickBot="1">
      <c r="A54" s="229"/>
      <c r="B54" s="257"/>
      <c r="C54" s="140" t="s">
        <v>398</v>
      </c>
      <c r="D54" s="150">
        <f t="shared" si="1"/>
        <v>0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48.75" thickBot="1">
      <c r="A55" s="229"/>
      <c r="B55" s="257"/>
      <c r="C55" s="140" t="s">
        <v>399</v>
      </c>
      <c r="D55" s="150">
        <f t="shared" si="1"/>
        <v>0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108.75" thickBot="1">
      <c r="A56" s="229"/>
      <c r="B56" s="257"/>
      <c r="C56" s="140" t="s">
        <v>400</v>
      </c>
      <c r="D56" s="150">
        <f t="shared" si="1"/>
        <v>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24.75" thickBot="1">
      <c r="A57" s="229"/>
      <c r="B57" s="257"/>
      <c r="C57" s="140" t="s">
        <v>401</v>
      </c>
      <c r="D57" s="150">
        <f t="shared" si="1"/>
        <v>0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24.75" thickBot="1">
      <c r="A58" s="229"/>
      <c r="B58" s="257"/>
      <c r="C58" s="140" t="s">
        <v>402</v>
      </c>
      <c r="D58" s="150">
        <f t="shared" si="1"/>
        <v>0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3.5" thickBot="1">
      <c r="A59" s="229"/>
      <c r="B59" s="257"/>
      <c r="C59" s="140" t="s">
        <v>403</v>
      </c>
      <c r="D59" s="150">
        <f t="shared" si="1"/>
        <v>0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3.5" thickBot="1">
      <c r="A60" s="229"/>
      <c r="B60" s="257"/>
      <c r="C60" s="140" t="s">
        <v>404</v>
      </c>
      <c r="D60" s="150">
        <f t="shared" si="1"/>
        <v>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2.75">
      <c r="A61" s="229"/>
      <c r="B61" s="235">
        <v>290</v>
      </c>
      <c r="C61" s="138" t="s">
        <v>332</v>
      </c>
      <c r="D61" s="44">
        <f t="shared" si="1"/>
        <v>0</v>
      </c>
      <c r="E61" s="45">
        <f>SUM(E62:E67)</f>
        <v>0</v>
      </c>
      <c r="F61" s="45">
        <f aca="true" t="shared" si="13" ref="F61:P61">SUM(F62:F67)</f>
        <v>0</v>
      </c>
      <c r="G61" s="45">
        <f t="shared" si="13"/>
        <v>0</v>
      </c>
      <c r="H61" s="45">
        <f t="shared" si="13"/>
        <v>0</v>
      </c>
      <c r="I61" s="45">
        <f t="shared" si="13"/>
        <v>0</v>
      </c>
      <c r="J61" s="45">
        <f t="shared" si="13"/>
        <v>0</v>
      </c>
      <c r="K61" s="45">
        <f t="shared" si="13"/>
        <v>0</v>
      </c>
      <c r="L61" s="45">
        <f t="shared" si="13"/>
        <v>0</v>
      </c>
      <c r="M61" s="45">
        <f t="shared" si="13"/>
        <v>0</v>
      </c>
      <c r="N61" s="45">
        <f t="shared" si="13"/>
        <v>0</v>
      </c>
      <c r="O61" s="45">
        <f t="shared" si="13"/>
        <v>0</v>
      </c>
      <c r="P61" s="45">
        <f t="shared" si="13"/>
        <v>0</v>
      </c>
    </row>
    <row r="62" spans="1:16" ht="24" customHeight="1">
      <c r="A62" s="229"/>
      <c r="B62" s="236"/>
      <c r="C62" s="152" t="s">
        <v>405</v>
      </c>
      <c r="D62" s="150">
        <f t="shared" si="1"/>
        <v>0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48">
      <c r="A63" s="229"/>
      <c r="B63" s="236"/>
      <c r="C63" s="152" t="s">
        <v>406</v>
      </c>
      <c r="D63" s="150">
        <f t="shared" si="1"/>
        <v>0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24">
      <c r="A64" s="229"/>
      <c r="B64" s="236"/>
      <c r="C64" s="152" t="s">
        <v>407</v>
      </c>
      <c r="D64" s="150">
        <f t="shared" si="1"/>
        <v>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11.25" customHeight="1">
      <c r="A65" s="229"/>
      <c r="B65" s="236"/>
      <c r="C65" s="152" t="s">
        <v>408</v>
      </c>
      <c r="D65" s="150">
        <f t="shared" si="1"/>
        <v>0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2.75">
      <c r="A66" s="229"/>
      <c r="B66" s="236"/>
      <c r="C66" s="152" t="s">
        <v>409</v>
      </c>
      <c r="D66" s="150">
        <f>E66+F66+G66+H66+I66+J66+K66+L66+M66+N66+O66+P66</f>
        <v>0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ht="24">
      <c r="A67" s="229"/>
      <c r="B67" s="151"/>
      <c r="C67" s="152" t="s">
        <v>410</v>
      </c>
      <c r="D67" s="150">
        <f>E67+F67+G67+H67+I67+J67+K67+L67+M67+N67+O67+P67</f>
        <v>0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2.75">
      <c r="A68" s="229"/>
      <c r="B68" s="219">
        <v>310</v>
      </c>
      <c r="C68" s="153" t="s">
        <v>298</v>
      </c>
      <c r="D68" s="44">
        <f t="shared" si="1"/>
        <v>0</v>
      </c>
      <c r="E68" s="45">
        <f>SUM(E69:E77)</f>
        <v>0</v>
      </c>
      <c r="F68" s="45">
        <f aca="true" t="shared" si="14" ref="F68:P68">SUM(F69:F77)</f>
        <v>0</v>
      </c>
      <c r="G68" s="45">
        <f t="shared" si="14"/>
        <v>0</v>
      </c>
      <c r="H68" s="45">
        <f t="shared" si="14"/>
        <v>0</v>
      </c>
      <c r="I68" s="45">
        <f t="shared" si="14"/>
        <v>0</v>
      </c>
      <c r="J68" s="45">
        <f t="shared" si="14"/>
        <v>0</v>
      </c>
      <c r="K68" s="45">
        <f t="shared" si="14"/>
        <v>0</v>
      </c>
      <c r="L68" s="45">
        <f t="shared" si="14"/>
        <v>0</v>
      </c>
      <c r="M68" s="45">
        <f t="shared" si="14"/>
        <v>0</v>
      </c>
      <c r="N68" s="45">
        <f t="shared" si="14"/>
        <v>0</v>
      </c>
      <c r="O68" s="45">
        <f t="shared" si="14"/>
        <v>0</v>
      </c>
      <c r="P68" s="45">
        <f t="shared" si="14"/>
        <v>0</v>
      </c>
    </row>
    <row r="69" spans="1:16" ht="48">
      <c r="A69" s="229"/>
      <c r="B69" s="237"/>
      <c r="C69" s="152" t="s">
        <v>411</v>
      </c>
      <c r="D69" s="150">
        <f>E69+F69+G69+H69+I69+J69+K69+L69+M69+N69+O69+P69</f>
        <v>0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.75">
      <c r="A70" s="229"/>
      <c r="B70" s="237"/>
      <c r="C70" s="152" t="s">
        <v>412</v>
      </c>
      <c r="D70" s="150">
        <f aca="true" t="shared" si="15" ref="D70:D77">E70+F70+G70+H70+I70+J70+K70+L70+M70+N70+O70+P70</f>
        <v>0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12.75">
      <c r="A71" s="229"/>
      <c r="B71" s="237"/>
      <c r="C71" s="152" t="s">
        <v>413</v>
      </c>
      <c r="D71" s="150">
        <f t="shared" si="15"/>
        <v>0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2.75">
      <c r="A72" s="229"/>
      <c r="B72" s="237"/>
      <c r="C72" s="152" t="s">
        <v>414</v>
      </c>
      <c r="D72" s="150">
        <f t="shared" si="15"/>
        <v>0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24.75" customHeight="1">
      <c r="A73" s="229"/>
      <c r="B73" s="237"/>
      <c r="C73" s="152" t="s">
        <v>415</v>
      </c>
      <c r="D73" s="150">
        <f t="shared" si="15"/>
        <v>0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24">
      <c r="A74" s="229"/>
      <c r="B74" s="237"/>
      <c r="C74" s="152" t="s">
        <v>416</v>
      </c>
      <c r="D74" s="150">
        <f t="shared" si="15"/>
        <v>0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24">
      <c r="A75" s="229"/>
      <c r="B75" s="237"/>
      <c r="C75" s="152" t="s">
        <v>417</v>
      </c>
      <c r="D75" s="150">
        <f t="shared" si="15"/>
        <v>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24">
      <c r="A76" s="229"/>
      <c r="B76" s="237"/>
      <c r="C76" s="152" t="s">
        <v>418</v>
      </c>
      <c r="D76" s="150">
        <f t="shared" si="15"/>
        <v>0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12.75">
      <c r="A77" s="229"/>
      <c r="B77" s="237"/>
      <c r="C77" s="154" t="s">
        <v>419</v>
      </c>
      <c r="D77" s="150">
        <f t="shared" si="15"/>
        <v>0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12.75">
      <c r="A78" s="229"/>
      <c r="B78" s="219">
        <v>340</v>
      </c>
      <c r="C78" s="138" t="s">
        <v>313</v>
      </c>
      <c r="D78" s="44">
        <f t="shared" si="1"/>
        <v>0</v>
      </c>
      <c r="E78" s="44">
        <f>SUM(E81:E92)</f>
        <v>0</v>
      </c>
      <c r="F78" s="44">
        <f aca="true" t="shared" si="16" ref="F78:P78">SUM(F81:F92)</f>
        <v>0</v>
      </c>
      <c r="G78" s="44">
        <f t="shared" si="16"/>
        <v>0</v>
      </c>
      <c r="H78" s="44">
        <f t="shared" si="16"/>
        <v>0</v>
      </c>
      <c r="I78" s="44">
        <f t="shared" si="16"/>
        <v>0</v>
      </c>
      <c r="J78" s="44">
        <f t="shared" si="16"/>
        <v>0</v>
      </c>
      <c r="K78" s="44">
        <f t="shared" si="16"/>
        <v>0</v>
      </c>
      <c r="L78" s="44">
        <f t="shared" si="16"/>
        <v>0</v>
      </c>
      <c r="M78" s="44">
        <f t="shared" si="16"/>
        <v>0</v>
      </c>
      <c r="N78" s="44">
        <f t="shared" si="16"/>
        <v>0</v>
      </c>
      <c r="O78" s="44">
        <f t="shared" si="16"/>
        <v>0</v>
      </c>
      <c r="P78" s="44">
        <f t="shared" si="16"/>
        <v>0</v>
      </c>
    </row>
    <row r="79" spans="1:16" ht="12.75" customHeight="1" hidden="1">
      <c r="A79" s="229"/>
      <c r="B79" s="220"/>
      <c r="C79" s="133" t="s">
        <v>420</v>
      </c>
      <c r="D79" s="44">
        <f t="shared" si="1"/>
        <v>0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2.75" customHeight="1" hidden="1">
      <c r="A80" s="229"/>
      <c r="B80" s="220"/>
      <c r="C80" s="133" t="s">
        <v>332</v>
      </c>
      <c r="D80" s="44">
        <f t="shared" si="1"/>
        <v>0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24.75" thickBot="1">
      <c r="A81" s="229"/>
      <c r="B81" s="258"/>
      <c r="C81" s="140" t="s">
        <v>421</v>
      </c>
      <c r="D81" s="44">
        <f>E81+F81+G81+H81+I81+J81+K81+L81+M81+N81+O81+P81</f>
        <v>0</v>
      </c>
      <c r="E81" s="44"/>
      <c r="F81" s="44"/>
      <c r="G81" s="44"/>
      <c r="H81" s="44"/>
      <c r="I81" s="44"/>
      <c r="J81" s="118"/>
      <c r="K81" s="118"/>
      <c r="L81" s="118"/>
      <c r="M81" s="118"/>
      <c r="N81" s="118"/>
      <c r="O81" s="44"/>
      <c r="P81" s="44"/>
    </row>
    <row r="82" spans="1:16" ht="24.75" thickBot="1">
      <c r="A82" s="229"/>
      <c r="B82" s="258"/>
      <c r="C82" s="140" t="s">
        <v>422</v>
      </c>
      <c r="D82" s="44">
        <f aca="true" t="shared" si="17" ref="D82:D92">E82+F82+G82+H82+I82+J82+K82+L82+M82+N82+O82+P82</f>
        <v>0</v>
      </c>
      <c r="E82" s="44"/>
      <c r="F82" s="44"/>
      <c r="G82" s="44"/>
      <c r="H82" s="44"/>
      <c r="I82" s="44"/>
      <c r="J82" s="118"/>
      <c r="K82" s="118"/>
      <c r="L82" s="118"/>
      <c r="M82" s="118"/>
      <c r="N82" s="118"/>
      <c r="O82" s="44"/>
      <c r="P82" s="44"/>
    </row>
    <row r="83" spans="1:16" ht="13.5" thickBot="1">
      <c r="A83" s="229"/>
      <c r="B83" s="258"/>
      <c r="C83" s="140" t="s">
        <v>423</v>
      </c>
      <c r="D83" s="44">
        <f t="shared" si="17"/>
        <v>0</v>
      </c>
      <c r="E83" s="44"/>
      <c r="F83" s="44"/>
      <c r="G83" s="44"/>
      <c r="H83" s="44"/>
      <c r="I83" s="44"/>
      <c r="J83" s="118"/>
      <c r="K83" s="118"/>
      <c r="L83" s="118"/>
      <c r="M83" s="118"/>
      <c r="N83" s="118"/>
      <c r="O83" s="44"/>
      <c r="P83" s="44"/>
    </row>
    <row r="84" spans="1:16" ht="24.75" thickBot="1">
      <c r="A84" s="229"/>
      <c r="B84" s="258"/>
      <c r="C84" s="140" t="s">
        <v>424</v>
      </c>
      <c r="D84" s="44">
        <f t="shared" si="17"/>
        <v>0</v>
      </c>
      <c r="E84" s="44"/>
      <c r="F84" s="44"/>
      <c r="G84" s="44"/>
      <c r="H84" s="44"/>
      <c r="I84" s="44"/>
      <c r="J84" s="118"/>
      <c r="K84" s="118"/>
      <c r="L84" s="118"/>
      <c r="M84" s="118"/>
      <c r="N84" s="118"/>
      <c r="O84" s="44"/>
      <c r="P84" s="44"/>
    </row>
    <row r="85" spans="1:16" ht="24.75" thickBot="1">
      <c r="A85" s="229"/>
      <c r="B85" s="258"/>
      <c r="C85" s="140" t="s">
        <v>425</v>
      </c>
      <c r="D85" s="44">
        <f t="shared" si="17"/>
        <v>0</v>
      </c>
      <c r="E85" s="44"/>
      <c r="F85" s="44"/>
      <c r="G85" s="44"/>
      <c r="H85" s="44"/>
      <c r="I85" s="44"/>
      <c r="J85" s="118"/>
      <c r="K85" s="118"/>
      <c r="L85" s="118"/>
      <c r="M85" s="118"/>
      <c r="N85" s="118"/>
      <c r="O85" s="44"/>
      <c r="P85" s="44"/>
    </row>
    <row r="86" spans="1:16" ht="24.75" thickBot="1">
      <c r="A86" s="229"/>
      <c r="B86" s="258"/>
      <c r="C86" s="140" t="s">
        <v>426</v>
      </c>
      <c r="D86" s="44">
        <f t="shared" si="17"/>
        <v>0</v>
      </c>
      <c r="E86" s="44"/>
      <c r="F86" s="44"/>
      <c r="G86" s="44"/>
      <c r="H86" s="44"/>
      <c r="I86" s="44"/>
      <c r="J86" s="118"/>
      <c r="K86" s="118"/>
      <c r="L86" s="118"/>
      <c r="M86" s="118"/>
      <c r="N86" s="118"/>
      <c r="O86" s="44"/>
      <c r="P86" s="44"/>
    </row>
    <row r="87" spans="1:16" ht="13.5" thickBot="1">
      <c r="A87" s="229"/>
      <c r="B87" s="258"/>
      <c r="C87" s="140" t="s">
        <v>427</v>
      </c>
      <c r="D87" s="44">
        <f t="shared" si="17"/>
        <v>0</v>
      </c>
      <c r="E87" s="44"/>
      <c r="F87" s="44"/>
      <c r="G87" s="44"/>
      <c r="H87" s="44"/>
      <c r="I87" s="44"/>
      <c r="J87" s="118"/>
      <c r="K87" s="118"/>
      <c r="L87" s="118"/>
      <c r="M87" s="118"/>
      <c r="N87" s="118"/>
      <c r="O87" s="44"/>
      <c r="P87" s="44"/>
    </row>
    <row r="88" spans="1:16" ht="24.75" thickBot="1">
      <c r="A88" s="229"/>
      <c r="B88" s="258"/>
      <c r="C88" s="140" t="s">
        <v>428</v>
      </c>
      <c r="D88" s="44">
        <f t="shared" si="17"/>
        <v>0</v>
      </c>
      <c r="E88" s="44"/>
      <c r="F88" s="44"/>
      <c r="G88" s="44"/>
      <c r="H88" s="44"/>
      <c r="I88" s="44"/>
      <c r="J88" s="118"/>
      <c r="K88" s="118"/>
      <c r="L88" s="118"/>
      <c r="M88" s="118"/>
      <c r="N88" s="118"/>
      <c r="O88" s="44"/>
      <c r="P88" s="44"/>
    </row>
    <row r="89" spans="1:16" ht="24.75" thickBot="1">
      <c r="A89" s="229"/>
      <c r="B89" s="258"/>
      <c r="C89" s="140" t="s">
        <v>429</v>
      </c>
      <c r="D89" s="44">
        <f t="shared" si="17"/>
        <v>0</v>
      </c>
      <c r="E89" s="44"/>
      <c r="F89" s="44"/>
      <c r="G89" s="44"/>
      <c r="H89" s="44"/>
      <c r="I89" s="44"/>
      <c r="J89" s="118"/>
      <c r="K89" s="118"/>
      <c r="L89" s="118"/>
      <c r="M89" s="118"/>
      <c r="N89" s="118"/>
      <c r="O89" s="44"/>
      <c r="P89" s="44"/>
    </row>
    <row r="90" spans="1:16" ht="36.75" thickBot="1">
      <c r="A90" s="229"/>
      <c r="B90" s="258"/>
      <c r="C90" s="140" t="s">
        <v>430</v>
      </c>
      <c r="D90" s="44">
        <f t="shared" si="17"/>
        <v>0</v>
      </c>
      <c r="E90" s="44"/>
      <c r="F90" s="44"/>
      <c r="G90" s="44"/>
      <c r="H90" s="44"/>
      <c r="I90" s="44"/>
      <c r="J90" s="118"/>
      <c r="K90" s="118"/>
      <c r="L90" s="118"/>
      <c r="M90" s="118"/>
      <c r="N90" s="118"/>
      <c r="O90" s="44"/>
      <c r="P90" s="44"/>
    </row>
    <row r="91" spans="1:16" ht="13.5" thickBot="1">
      <c r="A91" s="229"/>
      <c r="B91" s="258"/>
      <c r="C91" s="140" t="s">
        <v>431</v>
      </c>
      <c r="D91" s="44">
        <f t="shared" si="17"/>
        <v>0</v>
      </c>
      <c r="E91" s="44"/>
      <c r="F91" s="44"/>
      <c r="G91" s="44"/>
      <c r="H91" s="44"/>
      <c r="I91" s="44"/>
      <c r="J91" s="118"/>
      <c r="K91" s="118"/>
      <c r="L91" s="118"/>
      <c r="M91" s="118"/>
      <c r="N91" s="118"/>
      <c r="O91" s="44"/>
      <c r="P91" s="44"/>
    </row>
    <row r="92" spans="1:16" ht="24.75" thickBot="1">
      <c r="A92" s="230"/>
      <c r="B92" s="259"/>
      <c r="C92" s="140" t="s">
        <v>432</v>
      </c>
      <c r="D92" s="44">
        <f t="shared" si="17"/>
        <v>0</v>
      </c>
      <c r="E92" s="44"/>
      <c r="F92" s="44"/>
      <c r="G92" s="44"/>
      <c r="H92" s="44"/>
      <c r="I92" s="44"/>
      <c r="J92" s="118"/>
      <c r="K92" s="118"/>
      <c r="L92" s="118"/>
      <c r="M92" s="118"/>
      <c r="N92" s="118"/>
      <c r="O92" s="44"/>
      <c r="P92" s="44"/>
    </row>
    <row r="93" spans="1:16" ht="13.5">
      <c r="A93" s="126"/>
      <c r="B93" s="127"/>
      <c r="C93" s="155" t="s">
        <v>353</v>
      </c>
      <c r="D93" s="44">
        <f>E93+F93+G93+H93+I93+J93+K93+L93+M93+N93+O93+P93</f>
        <v>1496838</v>
      </c>
      <c r="E93" s="44">
        <f aca="true" t="shared" si="18" ref="E93:P93">E24+E8</f>
        <v>134268</v>
      </c>
      <c r="F93" s="44">
        <f t="shared" si="18"/>
        <v>123870</v>
      </c>
      <c r="G93" s="44">
        <f t="shared" si="18"/>
        <v>123870</v>
      </c>
      <c r="H93" s="44">
        <f t="shared" si="18"/>
        <v>123870</v>
      </c>
      <c r="I93" s="44">
        <f t="shared" si="18"/>
        <v>123870</v>
      </c>
      <c r="J93" s="44">
        <f t="shared" si="18"/>
        <v>123870</v>
      </c>
      <c r="K93" s="44">
        <f t="shared" si="18"/>
        <v>123870</v>
      </c>
      <c r="L93" s="44">
        <f t="shared" si="18"/>
        <v>123870</v>
      </c>
      <c r="M93" s="44">
        <f t="shared" si="18"/>
        <v>123870</v>
      </c>
      <c r="N93" s="44">
        <f t="shared" si="18"/>
        <v>123870</v>
      </c>
      <c r="O93" s="44">
        <f t="shared" si="18"/>
        <v>123870</v>
      </c>
      <c r="P93" s="44">
        <f t="shared" si="18"/>
        <v>123870</v>
      </c>
    </row>
    <row r="94" spans="2:3" ht="12.75">
      <c r="B94" s="48"/>
      <c r="C94" s="8"/>
    </row>
    <row r="95" spans="2:3" ht="12.75">
      <c r="B95" s="48"/>
      <c r="C95" s="8"/>
    </row>
    <row r="96" spans="2:3" ht="12.75">
      <c r="B96" s="48"/>
      <c r="C96" s="156" t="s">
        <v>433</v>
      </c>
    </row>
    <row r="97" spans="2:3" ht="12.75">
      <c r="B97" s="48"/>
      <c r="C97" s="48"/>
    </row>
    <row r="98" spans="2:3" ht="12.75">
      <c r="B98" s="48"/>
      <c r="C98" s="48"/>
    </row>
    <row r="99" spans="2:3" ht="12.75">
      <c r="B99" s="48"/>
      <c r="C99" s="48"/>
    </row>
    <row r="100" spans="2:3" ht="12.75">
      <c r="B100" s="48"/>
      <c r="C100" s="48"/>
    </row>
    <row r="101" spans="2:3" ht="12.75">
      <c r="B101" s="48"/>
      <c r="C101" s="48"/>
    </row>
    <row r="102" spans="2:3" ht="12.75">
      <c r="B102" s="48"/>
      <c r="C102" s="48"/>
    </row>
    <row r="103" spans="2:3" ht="12.75">
      <c r="B103" s="48"/>
      <c r="C103" s="48"/>
    </row>
    <row r="104" spans="2:3" ht="12.75">
      <c r="B104" s="48"/>
      <c r="C104" s="48"/>
    </row>
    <row r="105" spans="2:3" ht="12.75">
      <c r="B105" s="48"/>
      <c r="C105" s="48"/>
    </row>
    <row r="106" spans="2:3" ht="12.75">
      <c r="B106" s="48"/>
      <c r="C106" s="48"/>
    </row>
    <row r="107" spans="2:3" ht="12.75">
      <c r="B107" s="48"/>
      <c r="C107" s="48"/>
    </row>
    <row r="108" spans="2:3" ht="12.75">
      <c r="B108" s="48"/>
      <c r="C108" s="48"/>
    </row>
    <row r="109" spans="2:3" ht="12.75">
      <c r="B109" s="48"/>
      <c r="C109" s="48"/>
    </row>
    <row r="110" spans="2:3" ht="12.75">
      <c r="B110" s="48"/>
      <c r="C110" s="48"/>
    </row>
    <row r="111" spans="2:3" ht="12.75">
      <c r="B111" s="48"/>
      <c r="C111" s="48"/>
    </row>
    <row r="112" spans="2:3" ht="12.75">
      <c r="B112" s="48"/>
      <c r="C112" s="48"/>
    </row>
    <row r="113" spans="2:3" ht="12.75">
      <c r="B113" s="48"/>
      <c r="C113" s="48"/>
    </row>
    <row r="114" spans="2:3" ht="12.75">
      <c r="B114" s="48"/>
      <c r="C114" s="48"/>
    </row>
    <row r="115" spans="2:3" ht="12.75">
      <c r="B115" s="48"/>
      <c r="C115" s="48"/>
    </row>
    <row r="116" spans="2:3" ht="12.75">
      <c r="B116" s="48"/>
      <c r="C116" s="48"/>
    </row>
    <row r="117" spans="2:3" ht="12.75">
      <c r="B117" s="48"/>
      <c r="C117" s="48"/>
    </row>
    <row r="118" spans="2:3" ht="12.75">
      <c r="B118" s="48"/>
      <c r="C118" s="48"/>
    </row>
    <row r="119" spans="2:3" ht="12.75">
      <c r="B119" s="48"/>
      <c r="C119" s="48"/>
    </row>
    <row r="120" spans="2:3" ht="12.75">
      <c r="B120" s="48"/>
      <c r="C120" s="48"/>
    </row>
    <row r="121" spans="2:3" ht="12.75">
      <c r="B121" s="48"/>
      <c r="C121" s="48"/>
    </row>
    <row r="122" spans="2:3" ht="12.75">
      <c r="B122" s="48"/>
      <c r="C122" s="48"/>
    </row>
    <row r="123" spans="2:3" ht="12.75">
      <c r="B123" s="48"/>
      <c r="C123" s="48"/>
    </row>
    <row r="124" spans="2:3" ht="12.75">
      <c r="B124" s="48"/>
      <c r="C124" s="48"/>
    </row>
    <row r="125" spans="2:3" ht="12.75">
      <c r="B125" s="48"/>
      <c r="C125" s="48"/>
    </row>
    <row r="126" spans="2:3" ht="12.75">
      <c r="B126" s="48"/>
      <c r="C126" s="48"/>
    </row>
    <row r="127" spans="2:3" ht="12.75">
      <c r="B127" s="48"/>
      <c r="C127" s="48"/>
    </row>
    <row r="128" spans="2:3" ht="12.75">
      <c r="B128" s="48"/>
      <c r="C128" s="48"/>
    </row>
    <row r="129" spans="2:3" ht="12.75">
      <c r="B129" s="48"/>
      <c r="C129" s="48"/>
    </row>
    <row r="130" spans="2:3" ht="12.75">
      <c r="B130" s="48"/>
      <c r="C130" s="48"/>
    </row>
    <row r="131" spans="2:3" ht="12.75">
      <c r="B131" s="48"/>
      <c r="C131" s="48"/>
    </row>
    <row r="132" spans="2:3" ht="12.75">
      <c r="B132" s="48"/>
      <c r="C132" s="48"/>
    </row>
    <row r="133" spans="2:3" ht="12.75">
      <c r="B133" s="48"/>
      <c r="C133" s="48"/>
    </row>
    <row r="134" spans="2:3" ht="12.75">
      <c r="B134" s="48"/>
      <c r="C134" s="48"/>
    </row>
    <row r="135" spans="2:3" ht="12.75">
      <c r="B135" s="48"/>
      <c r="C135" s="48"/>
    </row>
    <row r="136" spans="2:3" ht="12.75">
      <c r="B136" s="48"/>
      <c r="C136" s="48"/>
    </row>
    <row r="137" spans="2:3" ht="12.75">
      <c r="B137" s="48"/>
      <c r="C137" s="48"/>
    </row>
    <row r="138" spans="2:3" ht="12.75">
      <c r="B138" s="48"/>
      <c r="C138" s="48"/>
    </row>
    <row r="139" spans="2:3" ht="12.75">
      <c r="B139" s="48"/>
      <c r="C139" s="48"/>
    </row>
    <row r="140" spans="2:3" ht="12.75">
      <c r="B140" s="48"/>
      <c r="C140" s="48"/>
    </row>
  </sheetData>
  <sheetProtection/>
  <mergeCells count="28">
    <mergeCell ref="B61:B66"/>
    <mergeCell ref="B68:B77"/>
    <mergeCell ref="B78:B80"/>
    <mergeCell ref="B81:B92"/>
    <mergeCell ref="A14:A19"/>
    <mergeCell ref="A20:A23"/>
    <mergeCell ref="B20:B23"/>
    <mergeCell ref="B24:C24"/>
    <mergeCell ref="A25:A92"/>
    <mergeCell ref="B25:B29"/>
    <mergeCell ref="B30:B33"/>
    <mergeCell ref="B34:B36"/>
    <mergeCell ref="B37:B44"/>
    <mergeCell ref="B45:B60"/>
    <mergeCell ref="K6:M6"/>
    <mergeCell ref="N6:P6"/>
    <mergeCell ref="B8:C8"/>
    <mergeCell ref="H6:J6"/>
    <mergeCell ref="A9:A13"/>
    <mergeCell ref="B10:B11"/>
    <mergeCell ref="B13:C13"/>
    <mergeCell ref="D1:J1"/>
    <mergeCell ref="D2:J2"/>
    <mergeCell ref="D4:J4"/>
    <mergeCell ref="A6:A7"/>
    <mergeCell ref="B6:C7"/>
    <mergeCell ref="D6:D7"/>
    <mergeCell ref="E6:G6"/>
  </mergeCells>
  <printOptions/>
  <pageMargins left="0" right="0" top="0.984251968503937" bottom="0" header="0.5118110236220472" footer="0.5118110236220472"/>
  <pageSetup horizontalDpi="600" verticalDpi="600" orientation="landscape" paperSize="9" scale="75" r:id="rId38"/>
  <legacyDrawing r:id="rId37"/>
  <oleObjects>
    <oleObject progId="Equation.3" shapeId="1963332" r:id="rId1"/>
    <oleObject progId="Equation.3" shapeId="1963333" r:id="rId2"/>
    <oleObject progId="Equation.3" shapeId="1963334" r:id="rId3"/>
    <oleObject progId="Equation.3" shapeId="1963335" r:id="rId4"/>
    <oleObject progId="Equation.3" shapeId="1963336" r:id="rId5"/>
    <oleObject progId="Equation.3" shapeId="1963337" r:id="rId6"/>
    <oleObject progId="Equation.3" shapeId="1963338" r:id="rId7"/>
    <oleObject progId="Equation.3" shapeId="1963339" r:id="rId8"/>
    <oleObject progId="Equation.3" shapeId="1963340" r:id="rId9"/>
    <oleObject progId="Equation.3" shapeId="1963341" r:id="rId10"/>
    <oleObject progId="Equation.3" shapeId="1963342" r:id="rId11"/>
    <oleObject progId="Equation.3" shapeId="1963343" r:id="rId12"/>
    <oleObject progId="Equation.3" shapeId="2232768" r:id="rId13"/>
    <oleObject progId="Equation.3" shapeId="2232769" r:id="rId14"/>
    <oleObject progId="Equation.3" shapeId="2232770" r:id="rId15"/>
    <oleObject progId="Equation.3" shapeId="2232771" r:id="rId16"/>
    <oleObject progId="Equation.3" shapeId="2232772" r:id="rId17"/>
    <oleObject progId="Equation.3" shapeId="2232773" r:id="rId18"/>
    <oleObject progId="Equation.3" shapeId="2232774" r:id="rId19"/>
    <oleObject progId="Equation.3" shapeId="2232775" r:id="rId20"/>
    <oleObject progId="Equation.3" shapeId="2232776" r:id="rId21"/>
    <oleObject progId="Equation.3" shapeId="2232777" r:id="rId22"/>
    <oleObject progId="Equation.3" shapeId="2232778" r:id="rId23"/>
    <oleObject progId="Equation.3" shapeId="2232779" r:id="rId24"/>
    <oleObject progId="Equation.3" shapeId="125160260" r:id="rId25"/>
    <oleObject progId="Equation.3" shapeId="125160261" r:id="rId26"/>
    <oleObject progId="Equation.3" shapeId="125160262" r:id="rId27"/>
    <oleObject progId="Equation.3" shapeId="125160263" r:id="rId28"/>
    <oleObject progId="Equation.3" shapeId="125160264" r:id="rId29"/>
    <oleObject progId="Equation.3" shapeId="125160265" r:id="rId30"/>
    <oleObject progId="Equation.3" shapeId="125160266" r:id="rId31"/>
    <oleObject progId="Equation.3" shapeId="125160267" r:id="rId32"/>
    <oleObject progId="Equation.3" shapeId="125160268" r:id="rId33"/>
    <oleObject progId="Equation.3" shapeId="125160269" r:id="rId34"/>
    <oleObject progId="Equation.3" shapeId="125160270" r:id="rId35"/>
    <oleObject progId="Equation.3" shapeId="125160271" r:id="rId36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U134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4.57421875" style="0" customWidth="1"/>
    <col min="2" max="2" width="7.28125" style="0" customWidth="1"/>
    <col min="3" max="3" width="6.28125" style="0" customWidth="1"/>
    <col min="4" max="4" width="6.421875" style="0" customWidth="1"/>
    <col min="5" max="5" width="12.7109375" style="0" customWidth="1"/>
    <col min="6" max="6" width="3.7109375" style="0" customWidth="1"/>
    <col min="7" max="7" width="4.28125" style="0" customWidth="1"/>
    <col min="8" max="8" width="11.57421875" style="0" customWidth="1"/>
    <col min="9" max="9" width="10.7109375" style="0" bestFit="1" customWidth="1"/>
    <col min="10" max="10" width="9.8515625" style="0" customWidth="1"/>
    <col min="11" max="14" width="10.7109375" style="0" bestFit="1" customWidth="1"/>
    <col min="15" max="15" width="10.00390625" style="0" customWidth="1"/>
    <col min="16" max="17" width="10.7109375" style="0" bestFit="1" customWidth="1"/>
    <col min="18" max="18" width="10.140625" style="0" customWidth="1"/>
    <col min="19" max="19" width="10.57421875" style="0" customWidth="1"/>
    <col min="20" max="21" width="9.8515625" style="0" customWidth="1"/>
  </cols>
  <sheetData>
    <row r="1" ht="12.75">
      <c r="A1" t="s">
        <v>124</v>
      </c>
    </row>
    <row r="3" ht="12.75">
      <c r="A3" s="38" t="s">
        <v>71</v>
      </c>
    </row>
    <row r="6" spans="1:20" ht="57" customHeight="1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1" t="s">
        <v>72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</row>
    <row r="7" spans="1:20" ht="12.75" customHeight="1">
      <c r="A7" s="268" t="s">
        <v>27</v>
      </c>
      <c r="B7" s="2" t="s">
        <v>28</v>
      </c>
      <c r="C7" s="2" t="s">
        <v>20</v>
      </c>
      <c r="D7" s="2" t="s">
        <v>125</v>
      </c>
      <c r="E7" s="2" t="s">
        <v>126</v>
      </c>
      <c r="F7" s="2" t="s">
        <v>127</v>
      </c>
      <c r="G7" s="2" t="s">
        <v>24</v>
      </c>
      <c r="H7" s="3">
        <f>I7+J7+K7+L7+M7+N7+O7+P7+Q7+R7+S7+T7</f>
        <v>744356</v>
      </c>
      <c r="I7" s="3">
        <f>'[3]10'!E11</f>
        <v>62266</v>
      </c>
      <c r="J7" s="3">
        <f>'[3]10'!F11</f>
        <v>62030</v>
      </c>
      <c r="K7" s="3">
        <f>'[3]10'!G11</f>
        <v>62030</v>
      </c>
      <c r="L7" s="3">
        <f>'[3]10'!H11</f>
        <v>62030</v>
      </c>
      <c r="M7" s="3">
        <f>'[3]10'!I11</f>
        <v>93000</v>
      </c>
      <c r="N7" s="3">
        <f>'[3]10'!J11</f>
        <v>93000</v>
      </c>
      <c r="O7" s="3">
        <f>'[3]10'!K11</f>
        <v>31000</v>
      </c>
      <c r="P7" s="3">
        <f>'[3]10'!L11</f>
        <v>31000</v>
      </c>
      <c r="Q7" s="3">
        <f>'[3]10'!M11</f>
        <v>62000</v>
      </c>
      <c r="R7" s="3">
        <f>'[3]10'!N11</f>
        <v>62000</v>
      </c>
      <c r="S7" s="3">
        <f>'[3]10'!O11</f>
        <v>62000</v>
      </c>
      <c r="T7" s="3">
        <f>'[3]10'!P11</f>
        <v>62000</v>
      </c>
    </row>
    <row r="8" spans="1:20" ht="12.75">
      <c r="A8" s="268"/>
      <c r="B8" s="2" t="s">
        <v>28</v>
      </c>
      <c r="C8" s="2" t="s">
        <v>20</v>
      </c>
      <c r="D8" s="2" t="s">
        <v>125</v>
      </c>
      <c r="E8" s="2" t="s">
        <v>126</v>
      </c>
      <c r="F8" s="2" t="s">
        <v>127</v>
      </c>
      <c r="G8" s="2" t="s">
        <v>128</v>
      </c>
      <c r="H8" s="3">
        <f aca="true" t="shared" si="0" ref="H8:H54">I8+J8+K8+L8+M8+N8+O8+P8+Q8+R8+S8+T8</f>
        <v>0</v>
      </c>
      <c r="I8" s="3">
        <f>'[3]10'!E12</f>
        <v>0</v>
      </c>
      <c r="J8" s="3">
        <f>'[3]10'!F12</f>
        <v>0</v>
      </c>
      <c r="K8" s="3">
        <f>'[3]10'!G12</f>
        <v>0</v>
      </c>
      <c r="L8" s="3">
        <f>'[3]10'!H12</f>
        <v>0</v>
      </c>
      <c r="M8" s="3">
        <f>'[3]10'!I12</f>
        <v>0</v>
      </c>
      <c r="N8" s="3">
        <f>'[3]10'!J12</f>
        <v>0</v>
      </c>
      <c r="O8" s="3">
        <f>'[3]10'!K12</f>
        <v>0</v>
      </c>
      <c r="P8" s="3">
        <f>'[3]10'!L12</f>
        <v>0</v>
      </c>
      <c r="Q8" s="3">
        <f>'[3]10'!M12</f>
        <v>0</v>
      </c>
      <c r="R8" s="3">
        <f>'[3]10'!N12</f>
        <v>0</v>
      </c>
      <c r="S8" s="3">
        <f>'[3]10'!O12</f>
        <v>0</v>
      </c>
      <c r="T8" s="3">
        <f>'[3]10'!P12</f>
        <v>0</v>
      </c>
    </row>
    <row r="9" spans="1:20" ht="12.75">
      <c r="A9" s="268"/>
      <c r="B9" s="54" t="s">
        <v>28</v>
      </c>
      <c r="C9" s="2" t="s">
        <v>20</v>
      </c>
      <c r="D9" s="2" t="s">
        <v>125</v>
      </c>
      <c r="E9" s="2" t="s">
        <v>126</v>
      </c>
      <c r="F9" s="2" t="s">
        <v>127</v>
      </c>
      <c r="G9" s="2" t="s">
        <v>25</v>
      </c>
      <c r="H9" s="3">
        <f t="shared" si="0"/>
        <v>224796</v>
      </c>
      <c r="I9" s="3">
        <f>'[3]10'!E19</f>
        <v>18746</v>
      </c>
      <c r="J9" s="3">
        <f>'[3]10'!F19</f>
        <v>18730</v>
      </c>
      <c r="K9" s="3">
        <f>'[3]10'!G19</f>
        <v>18730</v>
      </c>
      <c r="L9" s="3">
        <f>'[3]10'!H19</f>
        <v>18730</v>
      </c>
      <c r="M9" s="3">
        <f>'[3]10'!I19</f>
        <v>28100</v>
      </c>
      <c r="N9" s="3">
        <f>'[3]10'!J19</f>
        <v>28100</v>
      </c>
      <c r="O9" s="3">
        <f>'[3]10'!K19</f>
        <v>9370</v>
      </c>
      <c r="P9" s="3">
        <f>'[3]10'!L19</f>
        <v>9370</v>
      </c>
      <c r="Q9" s="3">
        <f>'[3]10'!M19</f>
        <v>18730</v>
      </c>
      <c r="R9" s="3">
        <f>'[3]10'!N19</f>
        <v>18730</v>
      </c>
      <c r="S9" s="3">
        <f>'[3]10'!O19</f>
        <v>18730</v>
      </c>
      <c r="T9" s="3">
        <f>'[3]10'!P19</f>
        <v>18730</v>
      </c>
    </row>
    <row r="10" spans="1:20" ht="12.75">
      <c r="A10" s="268"/>
      <c r="B10" s="54" t="s">
        <v>28</v>
      </c>
      <c r="C10" s="2" t="s">
        <v>20</v>
      </c>
      <c r="D10" s="2" t="s">
        <v>125</v>
      </c>
      <c r="E10" s="2" t="s">
        <v>126</v>
      </c>
      <c r="F10" s="2" t="s">
        <v>127</v>
      </c>
      <c r="G10" s="2" t="s">
        <v>76</v>
      </c>
      <c r="H10" s="3">
        <f t="shared" si="0"/>
        <v>0</v>
      </c>
      <c r="I10" s="3">
        <f>'[3]10'!E20</f>
        <v>0</v>
      </c>
      <c r="J10" s="3">
        <f>'[3]10'!F20</f>
        <v>0</v>
      </c>
      <c r="K10" s="3">
        <f>'[3]10'!G20</f>
        <v>0</v>
      </c>
      <c r="L10" s="3">
        <f>'[3]10'!H20</f>
        <v>0</v>
      </c>
      <c r="M10" s="3">
        <f>'[3]10'!I20</f>
        <v>0</v>
      </c>
      <c r="N10" s="3">
        <f>'[3]10'!J20</f>
        <v>0</v>
      </c>
      <c r="O10" s="3">
        <f>'[3]10'!K20</f>
        <v>0</v>
      </c>
      <c r="P10" s="3">
        <f>'[3]10'!L20</f>
        <v>0</v>
      </c>
      <c r="Q10" s="3">
        <f>'[3]10'!M20</f>
        <v>0</v>
      </c>
      <c r="R10" s="3">
        <f>'[3]10'!N20</f>
        <v>0</v>
      </c>
      <c r="S10" s="3">
        <f>'[3]10'!O20</f>
        <v>0</v>
      </c>
      <c r="T10" s="3">
        <f>'[3]10'!P20</f>
        <v>0</v>
      </c>
    </row>
    <row r="11" spans="1:20" ht="12.75">
      <c r="A11" s="268"/>
      <c r="B11" s="54" t="s">
        <v>28</v>
      </c>
      <c r="C11" s="2" t="s">
        <v>20</v>
      </c>
      <c r="D11" s="2" t="s">
        <v>125</v>
      </c>
      <c r="E11" s="2" t="s">
        <v>126</v>
      </c>
      <c r="F11" s="2" t="s">
        <v>127</v>
      </c>
      <c r="G11" s="2" t="s">
        <v>129</v>
      </c>
      <c r="H11" s="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ht="12.75">
      <c r="A12" s="268"/>
      <c r="B12" s="180" t="s">
        <v>26</v>
      </c>
      <c r="C12" s="181"/>
      <c r="D12" s="181"/>
      <c r="E12" s="182"/>
      <c r="F12" s="5"/>
      <c r="G12" s="2"/>
      <c r="H12" s="4">
        <f t="shared" si="0"/>
        <v>969152</v>
      </c>
      <c r="I12" s="4">
        <f aca="true" t="shared" si="1" ref="I12:T12">SUM(I7:I11)</f>
        <v>81012</v>
      </c>
      <c r="J12" s="4">
        <f t="shared" si="1"/>
        <v>80760</v>
      </c>
      <c r="K12" s="4">
        <f t="shared" si="1"/>
        <v>80760</v>
      </c>
      <c r="L12" s="4">
        <f t="shared" si="1"/>
        <v>80760</v>
      </c>
      <c r="M12" s="4">
        <f t="shared" si="1"/>
        <v>121100</v>
      </c>
      <c r="N12" s="4">
        <f t="shared" si="1"/>
        <v>121100</v>
      </c>
      <c r="O12" s="4">
        <f t="shared" si="1"/>
        <v>40370</v>
      </c>
      <c r="P12" s="4">
        <f t="shared" si="1"/>
        <v>40370</v>
      </c>
      <c r="Q12" s="4">
        <f t="shared" si="1"/>
        <v>80730</v>
      </c>
      <c r="R12" s="4">
        <f t="shared" si="1"/>
        <v>80730</v>
      </c>
      <c r="S12" s="4">
        <f t="shared" si="1"/>
        <v>80730</v>
      </c>
      <c r="T12" s="4">
        <f t="shared" si="1"/>
        <v>80730</v>
      </c>
      <c r="U12" s="55">
        <f>'[3]10'!D89</f>
        <v>969152</v>
      </c>
    </row>
    <row r="13" spans="1:20" ht="12.75" customHeight="1">
      <c r="A13" s="268" t="s">
        <v>91</v>
      </c>
      <c r="B13" s="2" t="s">
        <v>92</v>
      </c>
      <c r="C13" s="2" t="s">
        <v>20</v>
      </c>
      <c r="D13" s="2" t="s">
        <v>125</v>
      </c>
      <c r="E13" s="2" t="s">
        <v>126</v>
      </c>
      <c r="F13" s="2" t="s">
        <v>127</v>
      </c>
      <c r="G13" s="2" t="s">
        <v>24</v>
      </c>
      <c r="H13" s="3">
        <f t="shared" si="0"/>
        <v>524594</v>
      </c>
      <c r="I13" s="3">
        <f>'[3]11'!E11</f>
        <v>43694</v>
      </c>
      <c r="J13" s="3">
        <f>'[3]11'!F11</f>
        <v>43720</v>
      </c>
      <c r="K13" s="3">
        <f>'[3]11'!G11</f>
        <v>43720</v>
      </c>
      <c r="L13" s="3">
        <f>'[3]11'!H11</f>
        <v>43720</v>
      </c>
      <c r="M13" s="3">
        <f>'[3]11'!I11</f>
        <v>65570</v>
      </c>
      <c r="N13" s="3">
        <f>'[3]11'!J11</f>
        <v>65570</v>
      </c>
      <c r="O13" s="3">
        <f>'[3]11'!K11</f>
        <v>21860</v>
      </c>
      <c r="P13" s="3">
        <f>'[3]11'!L11</f>
        <v>21860</v>
      </c>
      <c r="Q13" s="3">
        <f>'[3]11'!M11</f>
        <v>43720</v>
      </c>
      <c r="R13" s="3">
        <f>'[3]11'!N11</f>
        <v>43720</v>
      </c>
      <c r="S13" s="3">
        <f>'[3]11'!O11</f>
        <v>43720</v>
      </c>
      <c r="T13" s="3">
        <f>'[3]11'!P11</f>
        <v>43720</v>
      </c>
    </row>
    <row r="14" spans="1:20" ht="12.75">
      <c r="A14" s="268"/>
      <c r="B14" s="2" t="s">
        <v>92</v>
      </c>
      <c r="C14" s="2" t="s">
        <v>20</v>
      </c>
      <c r="D14" s="2" t="s">
        <v>125</v>
      </c>
      <c r="E14" s="2" t="s">
        <v>126</v>
      </c>
      <c r="F14" s="2" t="s">
        <v>127</v>
      </c>
      <c r="G14" s="2" t="s">
        <v>128</v>
      </c>
      <c r="H14" s="3">
        <f t="shared" si="0"/>
        <v>0</v>
      </c>
      <c r="I14" s="3">
        <f>'[3]11'!E12</f>
        <v>0</v>
      </c>
      <c r="J14" s="3">
        <f>'[3]11'!F12</f>
        <v>0</v>
      </c>
      <c r="K14" s="3">
        <f>'[3]11'!G12</f>
        <v>0</v>
      </c>
      <c r="L14" s="3">
        <f>'[3]11'!H12</f>
        <v>0</v>
      </c>
      <c r="M14" s="3">
        <f>'[3]11'!I12</f>
        <v>0</v>
      </c>
      <c r="N14" s="3">
        <f>'[3]11'!J12</f>
        <v>0</v>
      </c>
      <c r="O14" s="3">
        <f>'[3]11'!K12</f>
        <v>0</v>
      </c>
      <c r="P14" s="3">
        <f>'[3]11'!L12</f>
        <v>0</v>
      </c>
      <c r="Q14" s="3">
        <f>'[3]11'!M12</f>
        <v>0</v>
      </c>
      <c r="R14" s="3">
        <f>'[3]11'!N12</f>
        <v>0</v>
      </c>
      <c r="S14" s="3">
        <f>'[3]11'!O12</f>
        <v>0</v>
      </c>
      <c r="T14" s="3">
        <f>'[3]11'!P12</f>
        <v>0</v>
      </c>
    </row>
    <row r="15" spans="1:20" ht="12.75">
      <c r="A15" s="268"/>
      <c r="B15" s="2" t="s">
        <v>92</v>
      </c>
      <c r="C15" s="2" t="s">
        <v>20</v>
      </c>
      <c r="D15" s="2" t="s">
        <v>125</v>
      </c>
      <c r="E15" s="2" t="s">
        <v>126</v>
      </c>
      <c r="F15" s="2" t="s">
        <v>127</v>
      </c>
      <c r="G15" s="2" t="s">
        <v>25</v>
      </c>
      <c r="H15" s="3">
        <f t="shared" si="0"/>
        <v>158428</v>
      </c>
      <c r="I15" s="3">
        <f>'[3]11'!E19</f>
        <v>13228</v>
      </c>
      <c r="J15" s="3">
        <f>'[3]11'!F19</f>
        <v>13200</v>
      </c>
      <c r="K15" s="3">
        <f>'[3]11'!G19</f>
        <v>13200</v>
      </c>
      <c r="L15" s="3">
        <f>'[3]11'!H19</f>
        <v>13200</v>
      </c>
      <c r="M15" s="3">
        <f>'[3]11'!I19</f>
        <v>19800</v>
      </c>
      <c r="N15" s="3">
        <f>'[3]11'!J19</f>
        <v>19800</v>
      </c>
      <c r="O15" s="3">
        <f>'[3]11'!K19</f>
        <v>6600</v>
      </c>
      <c r="P15" s="3">
        <f>'[3]11'!L19</f>
        <v>6600</v>
      </c>
      <c r="Q15" s="3">
        <f>'[3]11'!M19</f>
        <v>13200</v>
      </c>
      <c r="R15" s="3">
        <f>'[3]11'!N19</f>
        <v>13200</v>
      </c>
      <c r="S15" s="3">
        <f>'[3]11'!O19</f>
        <v>13200</v>
      </c>
      <c r="T15" s="3">
        <f>'[3]11'!P19</f>
        <v>13200</v>
      </c>
    </row>
    <row r="16" spans="1:20" ht="12.75">
      <c r="A16" s="268"/>
      <c r="B16" s="2" t="s">
        <v>92</v>
      </c>
      <c r="C16" s="2" t="s">
        <v>20</v>
      </c>
      <c r="D16" s="2" t="s">
        <v>125</v>
      </c>
      <c r="E16" s="2" t="s">
        <v>126</v>
      </c>
      <c r="F16" s="2" t="s">
        <v>127</v>
      </c>
      <c r="G16" s="2" t="s">
        <v>76</v>
      </c>
      <c r="H16" s="3">
        <f t="shared" si="0"/>
        <v>0</v>
      </c>
      <c r="I16" s="3">
        <f>'[3]11'!E20</f>
        <v>0</v>
      </c>
      <c r="J16" s="3">
        <f>'[3]11'!F20</f>
        <v>0</v>
      </c>
      <c r="K16" s="3">
        <f>'[3]11'!G20</f>
        <v>0</v>
      </c>
      <c r="L16" s="3">
        <f>'[3]11'!H20</f>
        <v>0</v>
      </c>
      <c r="M16" s="3">
        <f>'[3]11'!I20</f>
        <v>0</v>
      </c>
      <c r="N16" s="3">
        <f>'[3]11'!J20</f>
        <v>0</v>
      </c>
      <c r="O16" s="3">
        <f>'[3]11'!K20</f>
        <v>0</v>
      </c>
      <c r="P16" s="3">
        <f>'[3]11'!L20</f>
        <v>0</v>
      </c>
      <c r="Q16" s="3">
        <f>'[3]11'!M20</f>
        <v>0</v>
      </c>
      <c r="R16" s="3">
        <f>'[3]11'!N20</f>
        <v>0</v>
      </c>
      <c r="S16" s="3">
        <f>'[3]11'!O20</f>
        <v>0</v>
      </c>
      <c r="T16" s="3">
        <f>'[3]11'!P20</f>
        <v>0</v>
      </c>
    </row>
    <row r="17" spans="1:20" ht="12.75">
      <c r="A17" s="268"/>
      <c r="B17" s="2" t="s">
        <v>92</v>
      </c>
      <c r="C17" s="2" t="s">
        <v>20</v>
      </c>
      <c r="D17" s="2" t="s">
        <v>125</v>
      </c>
      <c r="E17" s="2" t="s">
        <v>126</v>
      </c>
      <c r="F17" s="2" t="s">
        <v>127</v>
      </c>
      <c r="G17" s="2" t="s">
        <v>129</v>
      </c>
      <c r="H17" s="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1" ht="12.75">
      <c r="A18" s="268"/>
      <c r="B18" s="183" t="s">
        <v>26</v>
      </c>
      <c r="C18" s="183"/>
      <c r="D18" s="183"/>
      <c r="E18" s="183"/>
      <c r="F18" s="2"/>
      <c r="G18" s="2"/>
      <c r="H18" s="4">
        <f t="shared" si="0"/>
        <v>683022</v>
      </c>
      <c r="I18" s="4">
        <f aca="true" t="shared" si="2" ref="I18:T18">SUM(I13:I17)</f>
        <v>56922</v>
      </c>
      <c r="J18" s="4">
        <f t="shared" si="2"/>
        <v>56920</v>
      </c>
      <c r="K18" s="4">
        <f t="shared" si="2"/>
        <v>56920</v>
      </c>
      <c r="L18" s="4">
        <f t="shared" si="2"/>
        <v>56920</v>
      </c>
      <c r="M18" s="4">
        <f t="shared" si="2"/>
        <v>85370</v>
      </c>
      <c r="N18" s="4">
        <f t="shared" si="2"/>
        <v>85370</v>
      </c>
      <c r="O18" s="4">
        <f t="shared" si="2"/>
        <v>28460</v>
      </c>
      <c r="P18" s="4">
        <f t="shared" si="2"/>
        <v>28460</v>
      </c>
      <c r="Q18" s="4">
        <f t="shared" si="2"/>
        <v>56920</v>
      </c>
      <c r="R18" s="4">
        <f t="shared" si="2"/>
        <v>56920</v>
      </c>
      <c r="S18" s="4">
        <f t="shared" si="2"/>
        <v>56920</v>
      </c>
      <c r="T18" s="4">
        <f t="shared" si="2"/>
        <v>56920</v>
      </c>
      <c r="U18" s="55">
        <f>'[3]11'!D89</f>
        <v>683022</v>
      </c>
    </row>
    <row r="19" spans="1:20" ht="12.75" customHeight="1">
      <c r="A19" s="268" t="s">
        <v>85</v>
      </c>
      <c r="B19" s="2" t="s">
        <v>86</v>
      </c>
      <c r="C19" s="2" t="s">
        <v>20</v>
      </c>
      <c r="D19" s="2" t="s">
        <v>125</v>
      </c>
      <c r="E19" s="2" t="s">
        <v>126</v>
      </c>
      <c r="F19" s="2" t="s">
        <v>127</v>
      </c>
      <c r="G19" s="2" t="s">
        <v>24</v>
      </c>
      <c r="H19" s="3">
        <f t="shared" si="0"/>
        <v>730178</v>
      </c>
      <c r="I19" s="3">
        <f>'[3]12'!E11</f>
        <v>60848</v>
      </c>
      <c r="J19" s="3">
        <f>'[3]12'!F11</f>
        <v>60850</v>
      </c>
      <c r="K19" s="3">
        <f>'[3]12'!G11</f>
        <v>60850</v>
      </c>
      <c r="L19" s="3">
        <f>'[3]12'!H11</f>
        <v>60850</v>
      </c>
      <c r="M19" s="3">
        <f>'[3]12'!I11</f>
        <v>91270</v>
      </c>
      <c r="N19" s="3">
        <f>'[3]12'!J11</f>
        <v>91270</v>
      </c>
      <c r="O19" s="3">
        <f>'[3]12'!K11</f>
        <v>30420</v>
      </c>
      <c r="P19" s="3">
        <f>'[3]12'!L11</f>
        <v>30420</v>
      </c>
      <c r="Q19" s="3">
        <f>'[3]12'!M11</f>
        <v>60850</v>
      </c>
      <c r="R19" s="3">
        <f>'[3]12'!N11</f>
        <v>60850</v>
      </c>
      <c r="S19" s="3">
        <f>'[3]12'!O11</f>
        <v>60850</v>
      </c>
      <c r="T19" s="3">
        <f>'[3]12'!P11</f>
        <v>60850</v>
      </c>
    </row>
    <row r="20" spans="1:20" ht="12.75">
      <c r="A20" s="268"/>
      <c r="B20" s="2" t="s">
        <v>86</v>
      </c>
      <c r="C20" s="2" t="s">
        <v>20</v>
      </c>
      <c r="D20" s="2" t="s">
        <v>125</v>
      </c>
      <c r="E20" s="2" t="s">
        <v>126</v>
      </c>
      <c r="F20" s="2" t="s">
        <v>127</v>
      </c>
      <c r="G20" s="2" t="s">
        <v>128</v>
      </c>
      <c r="H20" s="3">
        <f t="shared" si="0"/>
        <v>0</v>
      </c>
      <c r="I20" s="3">
        <f>'[3]12'!E12</f>
        <v>0</v>
      </c>
      <c r="J20" s="3">
        <f>'[3]12'!F12</f>
        <v>0</v>
      </c>
      <c r="K20" s="3">
        <f>'[3]12'!G12</f>
        <v>0</v>
      </c>
      <c r="L20" s="3">
        <f>'[3]12'!H12</f>
        <v>0</v>
      </c>
      <c r="M20" s="3">
        <f>'[3]12'!I12</f>
        <v>0</v>
      </c>
      <c r="N20" s="3">
        <f>'[3]12'!J12</f>
        <v>0</v>
      </c>
      <c r="O20" s="3">
        <f>'[3]12'!K12</f>
        <v>0</v>
      </c>
      <c r="P20" s="3">
        <f>'[3]12'!L12</f>
        <v>0</v>
      </c>
      <c r="Q20" s="3">
        <f>'[3]12'!M12</f>
        <v>0</v>
      </c>
      <c r="R20" s="3">
        <f>'[3]12'!N12</f>
        <v>0</v>
      </c>
      <c r="S20" s="3">
        <f>'[3]12'!O12</f>
        <v>0</v>
      </c>
      <c r="T20" s="3">
        <f>'[3]12'!P12</f>
        <v>0</v>
      </c>
    </row>
    <row r="21" spans="1:20" ht="12.75">
      <c r="A21" s="268"/>
      <c r="B21" s="54" t="s">
        <v>86</v>
      </c>
      <c r="C21" s="2" t="s">
        <v>20</v>
      </c>
      <c r="D21" s="2" t="s">
        <v>125</v>
      </c>
      <c r="E21" s="2" t="s">
        <v>126</v>
      </c>
      <c r="F21" s="2" t="s">
        <v>127</v>
      </c>
      <c r="G21" s="2" t="s">
        <v>25</v>
      </c>
      <c r="H21" s="3">
        <f t="shared" si="0"/>
        <v>220514</v>
      </c>
      <c r="I21" s="3">
        <f>'[3]12'!E19</f>
        <v>18354</v>
      </c>
      <c r="J21" s="3">
        <f>'[3]12'!F19</f>
        <v>18380</v>
      </c>
      <c r="K21" s="3">
        <f>'[3]12'!G19</f>
        <v>18380</v>
      </c>
      <c r="L21" s="3">
        <f>'[3]12'!H19</f>
        <v>18380</v>
      </c>
      <c r="M21" s="3">
        <f>'[3]12'!I19</f>
        <v>27560</v>
      </c>
      <c r="N21" s="3">
        <f>'[3]12'!J19</f>
        <v>27560</v>
      </c>
      <c r="O21" s="3">
        <f>'[3]12'!K19</f>
        <v>9190</v>
      </c>
      <c r="P21" s="3">
        <f>'[3]12'!L19</f>
        <v>9190</v>
      </c>
      <c r="Q21" s="3">
        <f>'[3]12'!M19</f>
        <v>18380</v>
      </c>
      <c r="R21" s="3">
        <f>'[3]12'!N19</f>
        <v>18380</v>
      </c>
      <c r="S21" s="3">
        <f>'[3]12'!O19</f>
        <v>18380</v>
      </c>
      <c r="T21" s="3">
        <f>'[3]12'!P19</f>
        <v>18380</v>
      </c>
    </row>
    <row r="22" spans="1:20" ht="12.75">
      <c r="A22" s="268"/>
      <c r="B22" s="54" t="s">
        <v>86</v>
      </c>
      <c r="C22" s="2" t="s">
        <v>20</v>
      </c>
      <c r="D22" s="2" t="s">
        <v>125</v>
      </c>
      <c r="E22" s="2" t="s">
        <v>126</v>
      </c>
      <c r="F22" s="2" t="s">
        <v>127</v>
      </c>
      <c r="G22" s="2" t="s">
        <v>76</v>
      </c>
      <c r="H22" s="3">
        <f t="shared" si="0"/>
        <v>0</v>
      </c>
      <c r="I22" s="3">
        <f>'[3]12'!E20</f>
        <v>0</v>
      </c>
      <c r="J22" s="3">
        <f>'[3]12'!F20</f>
        <v>0</v>
      </c>
      <c r="K22" s="3">
        <f>'[3]12'!G20</f>
        <v>0</v>
      </c>
      <c r="L22" s="3">
        <f>'[3]12'!H20</f>
        <v>0</v>
      </c>
      <c r="M22" s="3">
        <f>'[3]12'!I20</f>
        <v>0</v>
      </c>
      <c r="N22" s="3">
        <f>'[3]12'!J20</f>
        <v>0</v>
      </c>
      <c r="O22" s="3">
        <f>'[3]12'!K20</f>
        <v>0</v>
      </c>
      <c r="P22" s="3">
        <f>'[3]12'!L20</f>
        <v>0</v>
      </c>
      <c r="Q22" s="3">
        <f>'[3]12'!M20</f>
        <v>0</v>
      </c>
      <c r="R22" s="3">
        <f>'[3]12'!N20</f>
        <v>0</v>
      </c>
      <c r="S22" s="3">
        <f>'[3]12'!O20</f>
        <v>0</v>
      </c>
      <c r="T22" s="3">
        <f>'[3]12'!P20</f>
        <v>0</v>
      </c>
    </row>
    <row r="23" spans="1:20" ht="12.75">
      <c r="A23" s="268"/>
      <c r="B23" s="54" t="s">
        <v>86</v>
      </c>
      <c r="C23" s="2" t="s">
        <v>20</v>
      </c>
      <c r="D23" s="2" t="s">
        <v>125</v>
      </c>
      <c r="E23" s="2" t="s">
        <v>126</v>
      </c>
      <c r="F23" s="2" t="s">
        <v>127</v>
      </c>
      <c r="G23" s="2" t="s">
        <v>129</v>
      </c>
      <c r="H23" s="3">
        <f t="shared" si="0"/>
        <v>0</v>
      </c>
      <c r="I23" s="3">
        <f>'[4]31с'!E23</f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1" ht="12.75">
      <c r="A24" s="268"/>
      <c r="B24" s="180" t="s">
        <v>26</v>
      </c>
      <c r="C24" s="181"/>
      <c r="D24" s="181"/>
      <c r="E24" s="182"/>
      <c r="F24" s="5"/>
      <c r="G24" s="2"/>
      <c r="H24" s="4">
        <f t="shared" si="0"/>
        <v>950692</v>
      </c>
      <c r="I24" s="4">
        <f aca="true" t="shared" si="3" ref="I24:T24">SUM(I19:I23)</f>
        <v>79202</v>
      </c>
      <c r="J24" s="4">
        <f t="shared" si="3"/>
        <v>79230</v>
      </c>
      <c r="K24" s="4">
        <f t="shared" si="3"/>
        <v>79230</v>
      </c>
      <c r="L24" s="4">
        <f t="shared" si="3"/>
        <v>79230</v>
      </c>
      <c r="M24" s="4">
        <f t="shared" si="3"/>
        <v>118830</v>
      </c>
      <c r="N24" s="4">
        <f t="shared" si="3"/>
        <v>118830</v>
      </c>
      <c r="O24" s="4">
        <f t="shared" si="3"/>
        <v>39610</v>
      </c>
      <c r="P24" s="4">
        <f t="shared" si="3"/>
        <v>39610</v>
      </c>
      <c r="Q24" s="4">
        <f t="shared" si="3"/>
        <v>79230</v>
      </c>
      <c r="R24" s="4">
        <f t="shared" si="3"/>
        <v>79230</v>
      </c>
      <c r="S24" s="4">
        <f t="shared" si="3"/>
        <v>79230</v>
      </c>
      <c r="T24" s="4">
        <f t="shared" si="3"/>
        <v>79230</v>
      </c>
      <c r="U24" s="55">
        <f>'[3]12'!D89</f>
        <v>950692</v>
      </c>
    </row>
    <row r="25" spans="1:20" ht="12.75" customHeight="1">
      <c r="A25" s="268" t="s">
        <v>30</v>
      </c>
      <c r="B25" s="2" t="s">
        <v>87</v>
      </c>
      <c r="C25" s="2" t="s">
        <v>20</v>
      </c>
      <c r="D25" s="2" t="s">
        <v>125</v>
      </c>
      <c r="E25" s="2" t="s">
        <v>126</v>
      </c>
      <c r="F25" s="2" t="s">
        <v>127</v>
      </c>
      <c r="G25" s="2" t="s">
        <v>24</v>
      </c>
      <c r="H25" s="3">
        <f t="shared" si="0"/>
        <v>191406</v>
      </c>
      <c r="I25" s="3">
        <f>'[3]15'!E11</f>
        <v>20936</v>
      </c>
      <c r="J25" s="3">
        <f>'[3]15'!F11</f>
        <v>15950</v>
      </c>
      <c r="K25" s="3">
        <f>'[3]15'!G11</f>
        <v>15950</v>
      </c>
      <c r="L25" s="3">
        <f>'[3]15'!H11</f>
        <v>15950</v>
      </c>
      <c r="M25" s="3">
        <f>'[3]15'!I11</f>
        <v>23930</v>
      </c>
      <c r="N25" s="3">
        <f>'[3]15'!J11</f>
        <v>23930</v>
      </c>
      <c r="O25" s="3">
        <f>'[3]15'!K11</f>
        <v>7980</v>
      </c>
      <c r="P25" s="3">
        <f>'[3]15'!L11</f>
        <v>7980</v>
      </c>
      <c r="Q25" s="3">
        <f>'[3]15'!M11</f>
        <v>15950</v>
      </c>
      <c r="R25" s="3">
        <f>'[3]15'!N11</f>
        <v>15950</v>
      </c>
      <c r="S25" s="3">
        <f>'[3]15'!O11</f>
        <v>15950</v>
      </c>
      <c r="T25" s="3">
        <f>'[3]15'!P11</f>
        <v>10950</v>
      </c>
    </row>
    <row r="26" spans="1:20" ht="12.75">
      <c r="A26" s="268"/>
      <c r="B26" s="2" t="s">
        <v>87</v>
      </c>
      <c r="C26" s="2" t="s">
        <v>20</v>
      </c>
      <c r="D26" s="2" t="s">
        <v>125</v>
      </c>
      <c r="E26" s="2" t="s">
        <v>126</v>
      </c>
      <c r="F26" s="2" t="s">
        <v>127</v>
      </c>
      <c r="G26" s="2" t="s">
        <v>128</v>
      </c>
      <c r="H26" s="3">
        <f t="shared" si="0"/>
        <v>0</v>
      </c>
      <c r="I26" s="3">
        <f>'[3]15'!E12</f>
        <v>0</v>
      </c>
      <c r="J26" s="3">
        <f>'[3]15'!F12</f>
        <v>0</v>
      </c>
      <c r="K26" s="3">
        <f>'[3]15'!G12</f>
        <v>0</v>
      </c>
      <c r="L26" s="3">
        <f>'[3]15'!H12</f>
        <v>0</v>
      </c>
      <c r="M26" s="3">
        <f>'[3]15'!I12</f>
        <v>0</v>
      </c>
      <c r="N26" s="3">
        <f>'[3]15'!J12</f>
        <v>0</v>
      </c>
      <c r="O26" s="3">
        <f>'[3]15'!K12</f>
        <v>0</v>
      </c>
      <c r="P26" s="3">
        <f>'[3]15'!L12</f>
        <v>0</v>
      </c>
      <c r="Q26" s="3">
        <f>'[3]15'!M12</f>
        <v>0</v>
      </c>
      <c r="R26" s="3">
        <f>'[3]15'!N12</f>
        <v>0</v>
      </c>
      <c r="S26" s="3">
        <f>'[3]15'!O12</f>
        <v>0</v>
      </c>
      <c r="T26" s="3">
        <f>'[3]15'!P12</f>
        <v>0</v>
      </c>
    </row>
    <row r="27" spans="1:20" ht="12.75">
      <c r="A27" s="268"/>
      <c r="B27" s="54" t="s">
        <v>87</v>
      </c>
      <c r="C27" s="2" t="s">
        <v>20</v>
      </c>
      <c r="D27" s="2" t="s">
        <v>125</v>
      </c>
      <c r="E27" s="2" t="s">
        <v>126</v>
      </c>
      <c r="F27" s="2" t="s">
        <v>127</v>
      </c>
      <c r="G27" s="2" t="s">
        <v>25</v>
      </c>
      <c r="H27" s="3">
        <f t="shared" si="0"/>
        <v>57805</v>
      </c>
      <c r="I27" s="3">
        <f>'[3]15'!E19</f>
        <v>4825</v>
      </c>
      <c r="J27" s="3">
        <f>'[3]15'!F19</f>
        <v>4820</v>
      </c>
      <c r="K27" s="3">
        <f>'[3]15'!G19</f>
        <v>4820</v>
      </c>
      <c r="L27" s="3">
        <f>'[3]15'!H19</f>
        <v>4820</v>
      </c>
      <c r="M27" s="3">
        <f>'[3]15'!I19</f>
        <v>7220</v>
      </c>
      <c r="N27" s="3">
        <f>'[3]15'!J19</f>
        <v>7220</v>
      </c>
      <c r="O27" s="3">
        <f>'[3]15'!K19</f>
        <v>2400</v>
      </c>
      <c r="P27" s="3">
        <f>'[3]15'!L19</f>
        <v>2400</v>
      </c>
      <c r="Q27" s="3">
        <f>'[3]15'!M19</f>
        <v>4820</v>
      </c>
      <c r="R27" s="3">
        <f>'[3]15'!N19</f>
        <v>4820</v>
      </c>
      <c r="S27" s="3">
        <f>'[3]15'!O19</f>
        <v>4820</v>
      </c>
      <c r="T27" s="3">
        <f>'[3]15'!P19</f>
        <v>4820</v>
      </c>
    </row>
    <row r="28" spans="1:20" ht="12.75">
      <c r="A28" s="268"/>
      <c r="B28" s="54" t="s">
        <v>87</v>
      </c>
      <c r="C28" s="2" t="s">
        <v>20</v>
      </c>
      <c r="D28" s="2" t="s">
        <v>125</v>
      </c>
      <c r="E28" s="2" t="s">
        <v>126</v>
      </c>
      <c r="F28" s="2" t="s">
        <v>127</v>
      </c>
      <c r="G28" s="2" t="s">
        <v>76</v>
      </c>
      <c r="H28" s="3">
        <f t="shared" si="0"/>
        <v>0</v>
      </c>
      <c r="I28" s="3">
        <f>'[3]15'!E20</f>
        <v>0</v>
      </c>
      <c r="J28" s="3">
        <f>'[3]15'!F20</f>
        <v>0</v>
      </c>
      <c r="K28" s="3">
        <f>'[3]15'!G20</f>
        <v>0</v>
      </c>
      <c r="L28" s="3">
        <f>'[3]15'!H20</f>
        <v>0</v>
      </c>
      <c r="M28" s="3">
        <f>'[3]15'!I20</f>
        <v>0</v>
      </c>
      <c r="N28" s="3">
        <f>'[3]15'!J20</f>
        <v>0</v>
      </c>
      <c r="O28" s="3">
        <f>'[3]15'!K20</f>
        <v>0</v>
      </c>
      <c r="P28" s="3">
        <f>'[3]15'!L20</f>
        <v>0</v>
      </c>
      <c r="Q28" s="3">
        <f>'[3]15'!M20</f>
        <v>0</v>
      </c>
      <c r="R28" s="3">
        <f>'[3]15'!N20</f>
        <v>0</v>
      </c>
      <c r="S28" s="3">
        <f>'[3]15'!O20</f>
        <v>0</v>
      </c>
      <c r="T28" s="3">
        <f>'[3]15'!P20</f>
        <v>0</v>
      </c>
    </row>
    <row r="29" spans="1:20" ht="12.75">
      <c r="A29" s="268"/>
      <c r="B29" s="54" t="s">
        <v>87</v>
      </c>
      <c r="C29" s="2" t="s">
        <v>20</v>
      </c>
      <c r="D29" s="2" t="s">
        <v>125</v>
      </c>
      <c r="E29" s="2" t="s">
        <v>126</v>
      </c>
      <c r="F29" s="2" t="s">
        <v>127</v>
      </c>
      <c r="G29" s="2" t="s">
        <v>129</v>
      </c>
      <c r="H29" s="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1" ht="12.75">
      <c r="A30" s="268"/>
      <c r="B30" s="180" t="s">
        <v>26</v>
      </c>
      <c r="C30" s="181"/>
      <c r="D30" s="181"/>
      <c r="E30" s="182"/>
      <c r="F30" s="5"/>
      <c r="G30" s="2"/>
      <c r="H30" s="4">
        <f t="shared" si="0"/>
        <v>249211</v>
      </c>
      <c r="I30" s="4">
        <f aca="true" t="shared" si="4" ref="I30:T30">SUM(I25:I29)</f>
        <v>25761</v>
      </c>
      <c r="J30" s="4">
        <f t="shared" si="4"/>
        <v>20770</v>
      </c>
      <c r="K30" s="4">
        <f t="shared" si="4"/>
        <v>20770</v>
      </c>
      <c r="L30" s="4">
        <f t="shared" si="4"/>
        <v>20770</v>
      </c>
      <c r="M30" s="4">
        <f t="shared" si="4"/>
        <v>31150</v>
      </c>
      <c r="N30" s="4">
        <f t="shared" si="4"/>
        <v>31150</v>
      </c>
      <c r="O30" s="4">
        <f t="shared" si="4"/>
        <v>10380</v>
      </c>
      <c r="P30" s="4">
        <f t="shared" si="4"/>
        <v>10380</v>
      </c>
      <c r="Q30" s="4">
        <f t="shared" si="4"/>
        <v>20770</v>
      </c>
      <c r="R30" s="4">
        <f t="shared" si="4"/>
        <v>20770</v>
      </c>
      <c r="S30" s="4">
        <f t="shared" si="4"/>
        <v>20770</v>
      </c>
      <c r="T30" s="4">
        <f t="shared" si="4"/>
        <v>15770</v>
      </c>
      <c r="U30" s="55">
        <f>'[3]15'!D89</f>
        <v>249211</v>
      </c>
    </row>
    <row r="31" spans="1:20" ht="12.75">
      <c r="A31" s="268" t="s">
        <v>88</v>
      </c>
      <c r="B31" s="2" t="s">
        <v>89</v>
      </c>
      <c r="C31" s="2" t="s">
        <v>20</v>
      </c>
      <c r="D31" s="2" t="s">
        <v>125</v>
      </c>
      <c r="E31" s="2" t="s">
        <v>126</v>
      </c>
      <c r="F31" s="2" t="s">
        <v>127</v>
      </c>
      <c r="G31" s="2" t="s">
        <v>24</v>
      </c>
      <c r="H31" s="3">
        <f t="shared" si="0"/>
        <v>106336</v>
      </c>
      <c r="I31" s="3">
        <f>'[3]18'!E11</f>
        <v>13866</v>
      </c>
      <c r="J31" s="3">
        <f>'[3]18'!F11</f>
        <v>8860</v>
      </c>
      <c r="K31" s="3">
        <f>'[3]18'!G11</f>
        <v>8860</v>
      </c>
      <c r="L31" s="3">
        <f>'[3]18'!H11</f>
        <v>8860</v>
      </c>
      <c r="M31" s="3">
        <f>'[3]18'!I11</f>
        <v>13290</v>
      </c>
      <c r="N31" s="3">
        <f>'[3]18'!J11</f>
        <v>13290</v>
      </c>
      <c r="O31" s="3">
        <f>'[3]18'!K11</f>
        <v>4430</v>
      </c>
      <c r="P31" s="3">
        <f>'[3]18'!L11</f>
        <v>4430</v>
      </c>
      <c r="Q31" s="3">
        <f>'[3]18'!M11</f>
        <v>8860</v>
      </c>
      <c r="R31" s="3">
        <f>'[3]18'!N11</f>
        <v>8860</v>
      </c>
      <c r="S31" s="3">
        <f>'[3]18'!O11</f>
        <v>8860</v>
      </c>
      <c r="T31" s="3">
        <f>'[3]18'!P11</f>
        <v>3870</v>
      </c>
    </row>
    <row r="32" spans="1:20" ht="12.75">
      <c r="A32" s="268"/>
      <c r="B32" s="2" t="s">
        <v>89</v>
      </c>
      <c r="C32" s="2" t="s">
        <v>20</v>
      </c>
      <c r="D32" s="2" t="s">
        <v>125</v>
      </c>
      <c r="E32" s="2" t="s">
        <v>126</v>
      </c>
      <c r="F32" s="2" t="s">
        <v>127</v>
      </c>
      <c r="G32" s="2" t="s">
        <v>128</v>
      </c>
      <c r="H32" s="3">
        <f t="shared" si="0"/>
        <v>0</v>
      </c>
      <c r="I32" s="3">
        <f>'[3]18'!E12</f>
        <v>0</v>
      </c>
      <c r="J32" s="3">
        <f>'[3]18'!F12</f>
        <v>0</v>
      </c>
      <c r="K32" s="3">
        <f>'[3]18'!G12</f>
        <v>0</v>
      </c>
      <c r="L32" s="3">
        <f>'[3]18'!H12</f>
        <v>0</v>
      </c>
      <c r="M32" s="3">
        <f>'[3]18'!I12</f>
        <v>0</v>
      </c>
      <c r="N32" s="3">
        <f>'[3]18'!J12</f>
        <v>0</v>
      </c>
      <c r="O32" s="3">
        <f>'[3]18'!K12</f>
        <v>0</v>
      </c>
      <c r="P32" s="3">
        <f>'[3]18'!L12</f>
        <v>0</v>
      </c>
      <c r="Q32" s="3">
        <f>'[3]18'!M12</f>
        <v>0</v>
      </c>
      <c r="R32" s="3">
        <f>'[3]18'!N12</f>
        <v>0</v>
      </c>
      <c r="S32" s="3">
        <f>'[3]18'!O12</f>
        <v>0</v>
      </c>
      <c r="T32" s="3">
        <f>'[3]18'!P12</f>
        <v>0</v>
      </c>
    </row>
    <row r="33" spans="1:20" ht="12.75">
      <c r="A33" s="268"/>
      <c r="B33" s="54" t="s">
        <v>89</v>
      </c>
      <c r="C33" s="2" t="s">
        <v>20</v>
      </c>
      <c r="D33" s="2" t="s">
        <v>125</v>
      </c>
      <c r="E33" s="2" t="s">
        <v>126</v>
      </c>
      <c r="F33" s="2" t="s">
        <v>127</v>
      </c>
      <c r="G33" s="2" t="s">
        <v>25</v>
      </c>
      <c r="H33" s="3">
        <f t="shared" si="0"/>
        <v>32114</v>
      </c>
      <c r="I33" s="3">
        <f>'[3]18'!E19</f>
        <v>2744</v>
      </c>
      <c r="J33" s="3">
        <f>'[3]18'!F19</f>
        <v>2670</v>
      </c>
      <c r="K33" s="3">
        <f>'[3]18'!G19</f>
        <v>2670</v>
      </c>
      <c r="L33" s="3">
        <f>'[3]18'!H19</f>
        <v>2670</v>
      </c>
      <c r="M33" s="3">
        <f>'[3]18'!I19</f>
        <v>4010</v>
      </c>
      <c r="N33" s="3">
        <f>'[3]18'!J19</f>
        <v>4010</v>
      </c>
      <c r="O33" s="3">
        <f>'[3]18'!K19</f>
        <v>1330</v>
      </c>
      <c r="P33" s="3">
        <f>'[3]18'!L19</f>
        <v>1330</v>
      </c>
      <c r="Q33" s="3">
        <f>'[3]18'!M19</f>
        <v>2670</v>
      </c>
      <c r="R33" s="3">
        <f>'[3]18'!N19</f>
        <v>2670</v>
      </c>
      <c r="S33" s="3">
        <f>'[3]18'!O19</f>
        <v>2670</v>
      </c>
      <c r="T33" s="3">
        <f>'[3]18'!P19</f>
        <v>2670</v>
      </c>
    </row>
    <row r="34" spans="1:20" ht="12.75">
      <c r="A34" s="268"/>
      <c r="B34" s="54" t="s">
        <v>89</v>
      </c>
      <c r="C34" s="2" t="s">
        <v>20</v>
      </c>
      <c r="D34" s="2" t="s">
        <v>125</v>
      </c>
      <c r="E34" s="2" t="s">
        <v>126</v>
      </c>
      <c r="F34" s="2" t="s">
        <v>127</v>
      </c>
      <c r="G34" s="2" t="s">
        <v>76</v>
      </c>
      <c r="H34" s="3">
        <f t="shared" si="0"/>
        <v>0</v>
      </c>
      <c r="I34" s="3">
        <f>'[3]18'!E20</f>
        <v>0</v>
      </c>
      <c r="J34" s="3">
        <f>'[3]18'!F20</f>
        <v>0</v>
      </c>
      <c r="K34" s="3">
        <f>'[3]18'!G20</f>
        <v>0</v>
      </c>
      <c r="L34" s="3">
        <f>'[3]18'!H20</f>
        <v>0</v>
      </c>
      <c r="M34" s="3">
        <f>'[3]18'!I20</f>
        <v>0</v>
      </c>
      <c r="N34" s="3">
        <f>'[3]18'!J20</f>
        <v>0</v>
      </c>
      <c r="O34" s="3">
        <f>'[3]18'!K20</f>
        <v>0</v>
      </c>
      <c r="P34" s="3">
        <f>'[3]18'!L20</f>
        <v>0</v>
      </c>
      <c r="Q34" s="3">
        <f>'[3]18'!M20</f>
        <v>0</v>
      </c>
      <c r="R34" s="3">
        <f>'[3]18'!N20</f>
        <v>0</v>
      </c>
      <c r="S34" s="3">
        <f>'[3]18'!O20</f>
        <v>0</v>
      </c>
      <c r="T34" s="3">
        <f>'[3]18'!P20</f>
        <v>0</v>
      </c>
    </row>
    <row r="35" spans="1:20" ht="12.75">
      <c r="A35" s="268"/>
      <c r="B35" s="54" t="s">
        <v>89</v>
      </c>
      <c r="C35" s="2" t="s">
        <v>20</v>
      </c>
      <c r="D35" s="2" t="s">
        <v>125</v>
      </c>
      <c r="E35" s="2" t="s">
        <v>126</v>
      </c>
      <c r="F35" s="2" t="s">
        <v>127</v>
      </c>
      <c r="G35" s="2" t="s">
        <v>129</v>
      </c>
      <c r="H35" s="3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1" ht="12.75">
      <c r="A36" s="268"/>
      <c r="B36" s="180" t="s">
        <v>26</v>
      </c>
      <c r="C36" s="181"/>
      <c r="D36" s="181"/>
      <c r="E36" s="182"/>
      <c r="F36" s="5"/>
      <c r="G36" s="2"/>
      <c r="H36" s="4">
        <f t="shared" si="0"/>
        <v>138450</v>
      </c>
      <c r="I36" s="4">
        <f aca="true" t="shared" si="5" ref="I36:T36">SUM(I31:I35)</f>
        <v>16610</v>
      </c>
      <c r="J36" s="4">
        <f t="shared" si="5"/>
        <v>11530</v>
      </c>
      <c r="K36" s="4">
        <f t="shared" si="5"/>
        <v>11530</v>
      </c>
      <c r="L36" s="4">
        <f t="shared" si="5"/>
        <v>11530</v>
      </c>
      <c r="M36" s="4">
        <f t="shared" si="5"/>
        <v>17300</v>
      </c>
      <c r="N36" s="4">
        <f t="shared" si="5"/>
        <v>17300</v>
      </c>
      <c r="O36" s="4">
        <f t="shared" si="5"/>
        <v>5760</v>
      </c>
      <c r="P36" s="4">
        <f t="shared" si="5"/>
        <v>5760</v>
      </c>
      <c r="Q36" s="4">
        <f t="shared" si="5"/>
        <v>11530</v>
      </c>
      <c r="R36" s="4">
        <f t="shared" si="5"/>
        <v>11530</v>
      </c>
      <c r="S36" s="4">
        <f t="shared" si="5"/>
        <v>11530</v>
      </c>
      <c r="T36" s="4">
        <f t="shared" si="5"/>
        <v>6540</v>
      </c>
      <c r="U36" s="55">
        <f>'[3]18'!D89</f>
        <v>138450</v>
      </c>
    </row>
    <row r="37" spans="1:20" ht="12.75" customHeight="1">
      <c r="A37" s="269" t="s">
        <v>93</v>
      </c>
      <c r="B37" s="2" t="s">
        <v>94</v>
      </c>
      <c r="C37" s="2" t="s">
        <v>20</v>
      </c>
      <c r="D37" s="2" t="s">
        <v>125</v>
      </c>
      <c r="E37" s="2" t="s">
        <v>126</v>
      </c>
      <c r="F37" s="2" t="s">
        <v>127</v>
      </c>
      <c r="G37" s="2" t="s">
        <v>24</v>
      </c>
      <c r="H37" s="3">
        <f t="shared" si="0"/>
        <v>666376</v>
      </c>
      <c r="I37" s="3">
        <f>'[3]23'!E11</f>
        <v>55526</v>
      </c>
      <c r="J37" s="3">
        <f>'[3]23'!F11</f>
        <v>55530</v>
      </c>
      <c r="K37" s="3">
        <f>'[3]23'!G11</f>
        <v>55530</v>
      </c>
      <c r="L37" s="3">
        <f>'[3]23'!H11</f>
        <v>55530</v>
      </c>
      <c r="M37" s="3">
        <f>'[3]23'!I11</f>
        <v>83300</v>
      </c>
      <c r="N37" s="3">
        <f>'[3]23'!J11</f>
        <v>83300</v>
      </c>
      <c r="O37" s="3">
        <f>'[3]23'!K11</f>
        <v>27770</v>
      </c>
      <c r="P37" s="3">
        <f>'[3]23'!L11</f>
        <v>27770</v>
      </c>
      <c r="Q37" s="3">
        <f>'[3]23'!M11</f>
        <v>55530</v>
      </c>
      <c r="R37" s="3">
        <f>'[3]23'!N11</f>
        <v>55530</v>
      </c>
      <c r="S37" s="3">
        <f>'[3]23'!O11</f>
        <v>55530</v>
      </c>
      <c r="T37" s="3">
        <f>'[3]23'!P11</f>
        <v>55530</v>
      </c>
    </row>
    <row r="38" spans="1:20" ht="12.75">
      <c r="A38" s="276"/>
      <c r="B38" s="2" t="s">
        <v>94</v>
      </c>
      <c r="C38" s="2" t="s">
        <v>20</v>
      </c>
      <c r="D38" s="2" t="s">
        <v>125</v>
      </c>
      <c r="E38" s="2" t="s">
        <v>126</v>
      </c>
      <c r="F38" s="2" t="s">
        <v>127</v>
      </c>
      <c r="G38" s="2" t="s">
        <v>128</v>
      </c>
      <c r="H38" s="3">
        <f t="shared" si="0"/>
        <v>0</v>
      </c>
      <c r="I38" s="3">
        <f>'[3]23'!E12</f>
        <v>0</v>
      </c>
      <c r="J38" s="3">
        <f>'[3]23'!F12</f>
        <v>0</v>
      </c>
      <c r="K38" s="3">
        <f>'[3]23'!G12</f>
        <v>0</v>
      </c>
      <c r="L38" s="3">
        <f>'[3]23'!H12</f>
        <v>0</v>
      </c>
      <c r="M38" s="3">
        <f>'[3]23'!I12</f>
        <v>0</v>
      </c>
      <c r="N38" s="3">
        <f>'[3]23'!J12</f>
        <v>0</v>
      </c>
      <c r="O38" s="3">
        <f>'[3]23'!K12</f>
        <v>0</v>
      </c>
      <c r="P38" s="3">
        <f>'[3]23'!L12</f>
        <v>0</v>
      </c>
      <c r="Q38" s="3">
        <f>'[3]23'!M12</f>
        <v>0</v>
      </c>
      <c r="R38" s="3">
        <f>'[3]23'!N12</f>
        <v>0</v>
      </c>
      <c r="S38" s="3">
        <f>'[3]23'!O12</f>
        <v>0</v>
      </c>
      <c r="T38" s="3">
        <f>'[3]23'!P12</f>
        <v>0</v>
      </c>
    </row>
    <row r="39" spans="1:20" ht="12.75">
      <c r="A39" s="276"/>
      <c r="B39" s="54" t="s">
        <v>94</v>
      </c>
      <c r="C39" s="2" t="s">
        <v>20</v>
      </c>
      <c r="D39" s="2" t="s">
        <v>125</v>
      </c>
      <c r="E39" s="2" t="s">
        <v>126</v>
      </c>
      <c r="F39" s="2" t="s">
        <v>127</v>
      </c>
      <c r="G39" s="2" t="s">
        <v>25</v>
      </c>
      <c r="H39" s="3">
        <f t="shared" si="0"/>
        <v>201246</v>
      </c>
      <c r="I39" s="3">
        <f>'[3]23'!E19</f>
        <v>16776</v>
      </c>
      <c r="J39" s="3">
        <f>'[3]23'!F19</f>
        <v>16770</v>
      </c>
      <c r="K39" s="3">
        <f>'[3]23'!G19</f>
        <v>16770</v>
      </c>
      <c r="L39" s="3">
        <f>'[3]23'!H19</f>
        <v>16770</v>
      </c>
      <c r="M39" s="3">
        <f>'[3]23'!I19</f>
        <v>25160</v>
      </c>
      <c r="N39" s="3">
        <f>'[3]23'!J19</f>
        <v>25160</v>
      </c>
      <c r="O39" s="3">
        <f>'[3]23'!K19</f>
        <v>8380</v>
      </c>
      <c r="P39" s="3">
        <f>'[3]23'!L19</f>
        <v>8380</v>
      </c>
      <c r="Q39" s="3">
        <f>'[3]23'!M19</f>
        <v>16770</v>
      </c>
      <c r="R39" s="3">
        <f>'[3]23'!N19</f>
        <v>16770</v>
      </c>
      <c r="S39" s="3">
        <f>'[3]23'!O19</f>
        <v>16770</v>
      </c>
      <c r="T39" s="3">
        <f>'[3]23'!P19</f>
        <v>16770</v>
      </c>
    </row>
    <row r="40" spans="1:20" ht="12.75">
      <c r="A40" s="276"/>
      <c r="B40" s="54" t="s">
        <v>94</v>
      </c>
      <c r="C40" s="2" t="s">
        <v>20</v>
      </c>
      <c r="D40" s="2" t="s">
        <v>125</v>
      </c>
      <c r="E40" s="2" t="s">
        <v>126</v>
      </c>
      <c r="F40" s="2" t="s">
        <v>127</v>
      </c>
      <c r="G40" s="2" t="s">
        <v>76</v>
      </c>
      <c r="H40" s="3">
        <f t="shared" si="0"/>
        <v>0</v>
      </c>
      <c r="I40" s="3">
        <f>'[3]23'!E20</f>
        <v>0</v>
      </c>
      <c r="J40" s="3">
        <f>'[3]23'!F20</f>
        <v>0</v>
      </c>
      <c r="K40" s="3">
        <f>'[3]23'!G20</f>
        <v>0</v>
      </c>
      <c r="L40" s="3">
        <f>'[3]23'!H20</f>
        <v>0</v>
      </c>
      <c r="M40" s="3">
        <f>'[3]23'!I20</f>
        <v>0</v>
      </c>
      <c r="N40" s="3">
        <f>'[3]23'!J20</f>
        <v>0</v>
      </c>
      <c r="O40" s="3">
        <f>'[3]23'!K20</f>
        <v>0</v>
      </c>
      <c r="P40" s="3">
        <f>'[3]23'!L20</f>
        <v>0</v>
      </c>
      <c r="Q40" s="3">
        <f>'[3]23'!M20</f>
        <v>0</v>
      </c>
      <c r="R40" s="3">
        <f>'[3]23'!N20</f>
        <v>0</v>
      </c>
      <c r="S40" s="3">
        <f>'[3]23'!O20</f>
        <v>0</v>
      </c>
      <c r="T40" s="3">
        <f>'[3]23'!P20</f>
        <v>0</v>
      </c>
    </row>
    <row r="41" spans="1:20" ht="12.75">
      <c r="A41" s="276"/>
      <c r="B41" s="54" t="s">
        <v>94</v>
      </c>
      <c r="C41" s="2" t="s">
        <v>20</v>
      </c>
      <c r="D41" s="2" t="s">
        <v>125</v>
      </c>
      <c r="E41" s="2" t="s">
        <v>126</v>
      </c>
      <c r="F41" s="2" t="s">
        <v>127</v>
      </c>
      <c r="G41" s="2" t="s">
        <v>129</v>
      </c>
      <c r="H41" s="3">
        <f t="shared" si="0"/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1" ht="12.75">
      <c r="A42" s="277"/>
      <c r="B42" s="180" t="s">
        <v>26</v>
      </c>
      <c r="C42" s="181"/>
      <c r="D42" s="181"/>
      <c r="E42" s="182"/>
      <c r="F42" s="5"/>
      <c r="G42" s="2"/>
      <c r="H42" s="4">
        <f t="shared" si="0"/>
        <v>867622</v>
      </c>
      <c r="I42" s="4">
        <f aca="true" t="shared" si="6" ref="I42:T42">SUM(I37:I41)</f>
        <v>72302</v>
      </c>
      <c r="J42" s="4">
        <f t="shared" si="6"/>
        <v>72300</v>
      </c>
      <c r="K42" s="4">
        <f t="shared" si="6"/>
        <v>72300</v>
      </c>
      <c r="L42" s="4">
        <f t="shared" si="6"/>
        <v>72300</v>
      </c>
      <c r="M42" s="4">
        <f t="shared" si="6"/>
        <v>108460</v>
      </c>
      <c r="N42" s="4">
        <f t="shared" si="6"/>
        <v>108460</v>
      </c>
      <c r="O42" s="4">
        <f t="shared" si="6"/>
        <v>36150</v>
      </c>
      <c r="P42" s="4">
        <f t="shared" si="6"/>
        <v>36150</v>
      </c>
      <c r="Q42" s="4">
        <f t="shared" si="6"/>
        <v>72300</v>
      </c>
      <c r="R42" s="4">
        <f t="shared" si="6"/>
        <v>72300</v>
      </c>
      <c r="S42" s="4">
        <f t="shared" si="6"/>
        <v>72300</v>
      </c>
      <c r="T42" s="4">
        <f t="shared" si="6"/>
        <v>72300</v>
      </c>
      <c r="U42" s="55">
        <f>'[3]23'!D89</f>
        <v>867622</v>
      </c>
    </row>
    <row r="43" spans="1:20" ht="12.75" customHeight="1">
      <c r="A43" s="268" t="s">
        <v>33</v>
      </c>
      <c r="B43" s="2" t="s">
        <v>90</v>
      </c>
      <c r="C43" s="2" t="s">
        <v>20</v>
      </c>
      <c r="D43" s="2" t="s">
        <v>125</v>
      </c>
      <c r="E43" s="2" t="s">
        <v>126</v>
      </c>
      <c r="F43" s="2" t="s">
        <v>127</v>
      </c>
      <c r="G43" s="2" t="s">
        <v>24</v>
      </c>
      <c r="H43" s="3">
        <f t="shared" si="0"/>
        <v>521050</v>
      </c>
      <c r="I43" s="3">
        <f>'[3]33'!E11</f>
        <v>43430</v>
      </c>
      <c r="J43" s="3">
        <f>'[3]33'!F11</f>
        <v>43420</v>
      </c>
      <c r="K43" s="3">
        <f>'[3]33'!G11</f>
        <v>43420</v>
      </c>
      <c r="L43" s="3">
        <f>'[3]33'!H11</f>
        <v>43420</v>
      </c>
      <c r="M43" s="3">
        <f>'[3]33'!I11</f>
        <v>65130</v>
      </c>
      <c r="N43" s="3">
        <f>'[3]33'!J11</f>
        <v>65130</v>
      </c>
      <c r="O43" s="3">
        <f>'[3]33'!K11</f>
        <v>21710</v>
      </c>
      <c r="P43" s="3">
        <f>'[3]33'!L11</f>
        <v>21710</v>
      </c>
      <c r="Q43" s="3">
        <f>'[3]33'!M11</f>
        <v>43420</v>
      </c>
      <c r="R43" s="3">
        <f>'[3]33'!N11</f>
        <v>43420</v>
      </c>
      <c r="S43" s="3">
        <f>'[3]33'!O11</f>
        <v>43420</v>
      </c>
      <c r="T43" s="3">
        <f>'[3]33'!P11</f>
        <v>43420</v>
      </c>
    </row>
    <row r="44" spans="1:20" ht="12.75">
      <c r="A44" s="268"/>
      <c r="B44" s="2" t="s">
        <v>90</v>
      </c>
      <c r="C44" s="2" t="s">
        <v>20</v>
      </c>
      <c r="D44" s="2" t="s">
        <v>125</v>
      </c>
      <c r="E44" s="2" t="s">
        <v>126</v>
      </c>
      <c r="F44" s="2" t="s">
        <v>127</v>
      </c>
      <c r="G44" s="2" t="s">
        <v>128</v>
      </c>
      <c r="H44" s="3">
        <f t="shared" si="0"/>
        <v>0</v>
      </c>
      <c r="I44" s="3">
        <f>'[3]33'!E12</f>
        <v>0</v>
      </c>
      <c r="J44" s="3">
        <f>'[3]33'!F12</f>
        <v>0</v>
      </c>
      <c r="K44" s="3">
        <f>'[3]33'!G12</f>
        <v>0</v>
      </c>
      <c r="L44" s="3">
        <f>'[3]33'!H12</f>
        <v>0</v>
      </c>
      <c r="M44" s="3">
        <f>'[3]33'!I12</f>
        <v>0</v>
      </c>
      <c r="N44" s="3">
        <f>'[3]33'!J12</f>
        <v>0</v>
      </c>
      <c r="O44" s="3">
        <f>'[3]33'!K12</f>
        <v>0</v>
      </c>
      <c r="P44" s="3">
        <f>'[3]33'!L12</f>
        <v>0</v>
      </c>
      <c r="Q44" s="3">
        <f>'[3]33'!M12</f>
        <v>0</v>
      </c>
      <c r="R44" s="3">
        <f>'[3]33'!N12</f>
        <v>0</v>
      </c>
      <c r="S44" s="3">
        <f>'[3]33'!O12</f>
        <v>0</v>
      </c>
      <c r="T44" s="3">
        <f>'[3]33'!P12</f>
        <v>0</v>
      </c>
    </row>
    <row r="45" spans="1:20" ht="12.75">
      <c r="A45" s="268"/>
      <c r="B45" s="54" t="s">
        <v>90</v>
      </c>
      <c r="C45" s="2" t="s">
        <v>20</v>
      </c>
      <c r="D45" s="2" t="s">
        <v>125</v>
      </c>
      <c r="E45" s="2" t="s">
        <v>126</v>
      </c>
      <c r="F45" s="2" t="s">
        <v>127</v>
      </c>
      <c r="G45" s="2" t="s">
        <v>25</v>
      </c>
      <c r="H45" s="3">
        <f t="shared" si="0"/>
        <v>157357</v>
      </c>
      <c r="I45" s="3">
        <f>'[3]33'!E19</f>
        <v>13127</v>
      </c>
      <c r="J45" s="3">
        <f>'[3]33'!F19</f>
        <v>13110</v>
      </c>
      <c r="K45" s="3">
        <f>'[3]33'!G19</f>
        <v>13110</v>
      </c>
      <c r="L45" s="3">
        <f>'[3]33'!H19</f>
        <v>13110</v>
      </c>
      <c r="M45" s="3">
        <f>'[3]33'!I19</f>
        <v>19670</v>
      </c>
      <c r="N45" s="3">
        <f>'[3]33'!J19</f>
        <v>19670</v>
      </c>
      <c r="O45" s="3">
        <f>'[3]33'!K19</f>
        <v>6560</v>
      </c>
      <c r="P45" s="3">
        <f>'[3]33'!L19</f>
        <v>6560</v>
      </c>
      <c r="Q45" s="3">
        <f>'[3]33'!M19</f>
        <v>13110</v>
      </c>
      <c r="R45" s="3">
        <f>'[3]33'!N19</f>
        <v>13110</v>
      </c>
      <c r="S45" s="3">
        <f>'[3]33'!O19</f>
        <v>13110</v>
      </c>
      <c r="T45" s="3">
        <f>'[3]33'!P19</f>
        <v>13110</v>
      </c>
    </row>
    <row r="46" spans="1:20" ht="12.75">
      <c r="A46" s="268"/>
      <c r="B46" s="54" t="s">
        <v>90</v>
      </c>
      <c r="C46" s="2" t="s">
        <v>20</v>
      </c>
      <c r="D46" s="2" t="s">
        <v>125</v>
      </c>
      <c r="E46" s="2" t="s">
        <v>126</v>
      </c>
      <c r="F46" s="2" t="s">
        <v>127</v>
      </c>
      <c r="G46" s="2" t="s">
        <v>76</v>
      </c>
      <c r="H46" s="3">
        <f t="shared" si="0"/>
        <v>0</v>
      </c>
      <c r="I46" s="3">
        <f>'[3]33'!E20</f>
        <v>0</v>
      </c>
      <c r="J46" s="3">
        <f>'[3]33'!F20</f>
        <v>0</v>
      </c>
      <c r="K46" s="3">
        <f>'[3]33'!G20</f>
        <v>0</v>
      </c>
      <c r="L46" s="3">
        <f>'[3]33'!H20</f>
        <v>0</v>
      </c>
      <c r="M46" s="3">
        <f>'[3]33'!I20</f>
        <v>0</v>
      </c>
      <c r="N46" s="3">
        <f>'[3]33'!J20</f>
        <v>0</v>
      </c>
      <c r="O46" s="3">
        <f>'[3]33'!K20</f>
        <v>0</v>
      </c>
      <c r="P46" s="3">
        <f>'[3]33'!L20</f>
        <v>0</v>
      </c>
      <c r="Q46" s="3">
        <f>'[3]33'!M20</f>
        <v>0</v>
      </c>
      <c r="R46" s="3">
        <f>'[3]33'!N20</f>
        <v>0</v>
      </c>
      <c r="S46" s="3">
        <f>'[3]33'!O20</f>
        <v>0</v>
      </c>
      <c r="T46" s="3">
        <f>'[3]33'!P20</f>
        <v>0</v>
      </c>
    </row>
    <row r="47" spans="1:20" ht="12.75">
      <c r="A47" s="268"/>
      <c r="B47" s="54" t="s">
        <v>90</v>
      </c>
      <c r="C47" s="2" t="s">
        <v>20</v>
      </c>
      <c r="D47" s="2" t="s">
        <v>125</v>
      </c>
      <c r="E47" s="2" t="s">
        <v>126</v>
      </c>
      <c r="F47" s="2" t="s">
        <v>127</v>
      </c>
      <c r="G47" s="2" t="s">
        <v>129</v>
      </c>
      <c r="H47" s="3">
        <f t="shared" si="0"/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1" ht="12.75">
      <c r="A48" s="268"/>
      <c r="B48" s="180" t="s">
        <v>26</v>
      </c>
      <c r="C48" s="181"/>
      <c r="D48" s="181"/>
      <c r="E48" s="182"/>
      <c r="F48" s="5"/>
      <c r="G48" s="2"/>
      <c r="H48" s="4">
        <f t="shared" si="0"/>
        <v>678407</v>
      </c>
      <c r="I48" s="4">
        <f aca="true" t="shared" si="7" ref="I48:T48">SUM(I43:I47)</f>
        <v>56557</v>
      </c>
      <c r="J48" s="4">
        <f t="shared" si="7"/>
        <v>56530</v>
      </c>
      <c r="K48" s="4">
        <f t="shared" si="7"/>
        <v>56530</v>
      </c>
      <c r="L48" s="4">
        <f t="shared" si="7"/>
        <v>56530</v>
      </c>
      <c r="M48" s="4">
        <f t="shared" si="7"/>
        <v>84800</v>
      </c>
      <c r="N48" s="4">
        <f t="shared" si="7"/>
        <v>84800</v>
      </c>
      <c r="O48" s="4">
        <f t="shared" si="7"/>
        <v>28270</v>
      </c>
      <c r="P48" s="4">
        <f t="shared" si="7"/>
        <v>28270</v>
      </c>
      <c r="Q48" s="4">
        <f t="shared" si="7"/>
        <v>56530</v>
      </c>
      <c r="R48" s="4">
        <f t="shared" si="7"/>
        <v>56530</v>
      </c>
      <c r="S48" s="4">
        <f t="shared" si="7"/>
        <v>56530</v>
      </c>
      <c r="T48" s="4">
        <f t="shared" si="7"/>
        <v>56530</v>
      </c>
      <c r="U48" s="55">
        <f>'[3]33'!D89</f>
        <v>678407</v>
      </c>
    </row>
    <row r="49" spans="1:20" ht="12.75" customHeight="1">
      <c r="A49" s="277" t="s">
        <v>96</v>
      </c>
      <c r="B49" s="56" t="s">
        <v>97</v>
      </c>
      <c r="C49" s="56" t="s">
        <v>20</v>
      </c>
      <c r="D49" s="2" t="s">
        <v>125</v>
      </c>
      <c r="E49" s="56" t="s">
        <v>126</v>
      </c>
      <c r="F49" s="56" t="s">
        <v>127</v>
      </c>
      <c r="G49" s="56" t="s">
        <v>24</v>
      </c>
      <c r="H49" s="3">
        <f t="shared" si="0"/>
        <v>630931</v>
      </c>
      <c r="I49" s="3">
        <f>'[3]14'!E11</f>
        <v>62591</v>
      </c>
      <c r="J49" s="3">
        <f>'[3]14'!F11</f>
        <v>52580</v>
      </c>
      <c r="K49" s="3">
        <f>'[3]14'!G11</f>
        <v>52580</v>
      </c>
      <c r="L49" s="3">
        <f>'[3]14'!H11</f>
        <v>52580</v>
      </c>
      <c r="M49" s="3">
        <f>'[3]14'!I11</f>
        <v>78870</v>
      </c>
      <c r="N49" s="3">
        <f>'[3]14'!J11</f>
        <v>78870</v>
      </c>
      <c r="O49" s="3">
        <f>'[3]14'!K11</f>
        <v>26290</v>
      </c>
      <c r="P49" s="3">
        <f>'[3]14'!L11</f>
        <v>26290</v>
      </c>
      <c r="Q49" s="3">
        <f>'[3]14'!M11</f>
        <v>52570</v>
      </c>
      <c r="R49" s="3">
        <f>'[3]14'!N11</f>
        <v>52570</v>
      </c>
      <c r="S49" s="3">
        <f>'[3]14'!O11</f>
        <v>52570</v>
      </c>
      <c r="T49" s="3">
        <f>'[3]14'!P11</f>
        <v>42570</v>
      </c>
    </row>
    <row r="50" spans="1:20" ht="12.75">
      <c r="A50" s="268"/>
      <c r="B50" s="2" t="s">
        <v>97</v>
      </c>
      <c r="C50" s="2" t="s">
        <v>20</v>
      </c>
      <c r="D50" s="2" t="s">
        <v>125</v>
      </c>
      <c r="E50" s="2" t="s">
        <v>126</v>
      </c>
      <c r="F50" s="2" t="s">
        <v>127</v>
      </c>
      <c r="G50" s="2" t="s">
        <v>128</v>
      </c>
      <c r="H50" s="3">
        <f t="shared" si="0"/>
        <v>0</v>
      </c>
      <c r="I50" s="3">
        <f>'[3]14'!E12</f>
        <v>0</v>
      </c>
      <c r="J50" s="3">
        <f>'[3]14'!F12</f>
        <v>0</v>
      </c>
      <c r="K50" s="3">
        <f>'[3]14'!G12</f>
        <v>0</v>
      </c>
      <c r="L50" s="3">
        <f>'[3]14'!H12</f>
        <v>0</v>
      </c>
      <c r="M50" s="3">
        <f>'[3]14'!I12</f>
        <v>0</v>
      </c>
      <c r="N50" s="3">
        <f>'[3]14'!J12</f>
        <v>0</v>
      </c>
      <c r="O50" s="3">
        <f>'[3]14'!K12</f>
        <v>0</v>
      </c>
      <c r="P50" s="3">
        <f>'[3]14'!L12</f>
        <v>0</v>
      </c>
      <c r="Q50" s="3">
        <f>'[3]14'!M12</f>
        <v>0</v>
      </c>
      <c r="R50" s="3">
        <f>'[3]14'!N12</f>
        <v>0</v>
      </c>
      <c r="S50" s="3">
        <f>'[3]14'!O12</f>
        <v>0</v>
      </c>
      <c r="T50" s="3">
        <f>'[3]14'!P12</f>
        <v>0</v>
      </c>
    </row>
    <row r="51" spans="1:20" ht="12.75">
      <c r="A51" s="268"/>
      <c r="B51" s="54" t="s">
        <v>97</v>
      </c>
      <c r="C51" s="2" t="s">
        <v>20</v>
      </c>
      <c r="D51" s="2" t="s">
        <v>125</v>
      </c>
      <c r="E51" s="2" t="s">
        <v>126</v>
      </c>
      <c r="F51" s="2" t="s">
        <v>127</v>
      </c>
      <c r="G51" s="2" t="s">
        <v>25</v>
      </c>
      <c r="H51" s="3">
        <f t="shared" si="0"/>
        <v>190541</v>
      </c>
      <c r="I51" s="3">
        <f>'[3]14'!E19</f>
        <v>15861</v>
      </c>
      <c r="J51" s="3">
        <f>'[3]14'!F19</f>
        <v>15880</v>
      </c>
      <c r="K51" s="3">
        <f>'[3]14'!G19</f>
        <v>15880</v>
      </c>
      <c r="L51" s="3">
        <f>'[3]14'!H19</f>
        <v>15880</v>
      </c>
      <c r="M51" s="3">
        <f>'[3]14'!I19</f>
        <v>23820</v>
      </c>
      <c r="N51" s="3">
        <f>'[3]14'!J19</f>
        <v>23820</v>
      </c>
      <c r="O51" s="3">
        <f>'[3]14'!K19</f>
        <v>7940</v>
      </c>
      <c r="P51" s="3">
        <f>'[3]14'!L19</f>
        <v>7940</v>
      </c>
      <c r="Q51" s="3">
        <f>'[3]14'!M19</f>
        <v>15880</v>
      </c>
      <c r="R51" s="3">
        <f>'[3]14'!N19</f>
        <v>15880</v>
      </c>
      <c r="S51" s="3">
        <f>'[3]14'!O19</f>
        <v>15880</v>
      </c>
      <c r="T51" s="3">
        <f>'[3]14'!P19</f>
        <v>15880</v>
      </c>
    </row>
    <row r="52" spans="1:20" ht="12.75">
      <c r="A52" s="268"/>
      <c r="B52" s="54" t="s">
        <v>97</v>
      </c>
      <c r="C52" s="2" t="s">
        <v>20</v>
      </c>
      <c r="D52" s="2" t="s">
        <v>125</v>
      </c>
      <c r="E52" s="2" t="s">
        <v>126</v>
      </c>
      <c r="F52" s="2" t="s">
        <v>127</v>
      </c>
      <c r="G52" s="2" t="s">
        <v>76</v>
      </c>
      <c r="H52" s="3">
        <f t="shared" si="0"/>
        <v>0</v>
      </c>
      <c r="I52" s="3">
        <f>'[3]14'!E20</f>
        <v>0</v>
      </c>
      <c r="J52" s="3">
        <f>'[3]14'!F20</f>
        <v>0</v>
      </c>
      <c r="K52" s="3">
        <f>'[3]14'!G20</f>
        <v>0</v>
      </c>
      <c r="L52" s="3">
        <f>'[3]14'!H20</f>
        <v>0</v>
      </c>
      <c r="M52" s="3">
        <f>'[3]14'!I20</f>
        <v>0</v>
      </c>
      <c r="N52" s="3">
        <f>'[3]14'!J20</f>
        <v>0</v>
      </c>
      <c r="O52" s="3">
        <f>'[3]14'!K20</f>
        <v>0</v>
      </c>
      <c r="P52" s="3">
        <f>'[3]14'!L20</f>
        <v>0</v>
      </c>
      <c r="Q52" s="3">
        <f>'[3]14'!M20</f>
        <v>0</v>
      </c>
      <c r="R52" s="3">
        <f>'[3]14'!N20</f>
        <v>0</v>
      </c>
      <c r="S52" s="3">
        <f>'[3]14'!O20</f>
        <v>0</v>
      </c>
      <c r="T52" s="3">
        <f>'[3]14'!P20</f>
        <v>0</v>
      </c>
    </row>
    <row r="53" spans="1:20" ht="12.75">
      <c r="A53" s="268"/>
      <c r="B53" s="54" t="s">
        <v>97</v>
      </c>
      <c r="C53" s="2" t="s">
        <v>20</v>
      </c>
      <c r="D53" s="2" t="s">
        <v>125</v>
      </c>
      <c r="E53" s="2" t="s">
        <v>126</v>
      </c>
      <c r="F53" s="2" t="s">
        <v>127</v>
      </c>
      <c r="G53" s="2" t="s">
        <v>129</v>
      </c>
      <c r="H53" s="3">
        <f t="shared" si="0"/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12.75">
      <c r="A54" s="269"/>
      <c r="B54" s="278" t="s">
        <v>26</v>
      </c>
      <c r="C54" s="279"/>
      <c r="D54" s="279"/>
      <c r="E54" s="280"/>
      <c r="F54" s="57"/>
      <c r="G54" s="58"/>
      <c r="H54" s="4">
        <f t="shared" si="0"/>
        <v>821472</v>
      </c>
      <c r="I54" s="4">
        <f aca="true" t="shared" si="8" ref="I54:T54">SUM(I49:I53)</f>
        <v>78452</v>
      </c>
      <c r="J54" s="4">
        <f t="shared" si="8"/>
        <v>68460</v>
      </c>
      <c r="K54" s="4">
        <f t="shared" si="8"/>
        <v>68460</v>
      </c>
      <c r="L54" s="4">
        <f t="shared" si="8"/>
        <v>68460</v>
      </c>
      <c r="M54" s="4">
        <f t="shared" si="8"/>
        <v>102690</v>
      </c>
      <c r="N54" s="4">
        <f t="shared" si="8"/>
        <v>102690</v>
      </c>
      <c r="O54" s="4">
        <f t="shared" si="8"/>
        <v>34230</v>
      </c>
      <c r="P54" s="4">
        <f t="shared" si="8"/>
        <v>34230</v>
      </c>
      <c r="Q54" s="4">
        <f t="shared" si="8"/>
        <v>68450</v>
      </c>
      <c r="R54" s="4">
        <f t="shared" si="8"/>
        <v>68450</v>
      </c>
      <c r="S54" s="4">
        <f t="shared" si="8"/>
        <v>68450</v>
      </c>
      <c r="T54" s="4">
        <f t="shared" si="8"/>
        <v>58450</v>
      </c>
      <c r="U54" s="55">
        <f>'[3]14'!D89</f>
        <v>821472</v>
      </c>
    </row>
    <row r="55" spans="1:20" ht="12.75">
      <c r="A55" s="269" t="s">
        <v>130</v>
      </c>
      <c r="B55" s="2" t="s">
        <v>131</v>
      </c>
      <c r="C55" s="2" t="s">
        <v>20</v>
      </c>
      <c r="D55" s="2" t="s">
        <v>125</v>
      </c>
      <c r="E55" s="2" t="s">
        <v>126</v>
      </c>
      <c r="F55" s="2" t="s">
        <v>127</v>
      </c>
      <c r="G55" s="2" t="s">
        <v>24</v>
      </c>
      <c r="H55" s="3">
        <f>I55+J55+K55+L55+M55+N55+O55+P55+Q55+R55+S55+T55</f>
        <v>0</v>
      </c>
      <c r="I55" s="3">
        <f>'[3]управ'!E9</f>
        <v>0</v>
      </c>
      <c r="J55" s="3">
        <f>'[3]управ'!F9</f>
        <v>0</v>
      </c>
      <c r="K55" s="3">
        <f>'[3]управ'!G9</f>
        <v>0</v>
      </c>
      <c r="L55" s="3">
        <f>'[3]управ'!H9</f>
        <v>0</v>
      </c>
      <c r="M55" s="3">
        <f>'[3]управ'!I9</f>
        <v>0</v>
      </c>
      <c r="N55" s="3">
        <f>'[3]управ'!J9</f>
        <v>0</v>
      </c>
      <c r="O55" s="3">
        <f>'[3]управ'!K9</f>
        <v>0</v>
      </c>
      <c r="P55" s="3">
        <f>'[3]управ'!L9</f>
        <v>0</v>
      </c>
      <c r="Q55" s="3">
        <f>'[3]управ'!M9</f>
        <v>0</v>
      </c>
      <c r="R55" s="3">
        <f>'[3]управ'!N9</f>
        <v>0</v>
      </c>
      <c r="S55" s="3">
        <f>'[3]управ'!O9</f>
        <v>0</v>
      </c>
      <c r="T55" s="3">
        <f>'[3]управ'!P9</f>
        <v>0</v>
      </c>
    </row>
    <row r="56" spans="1:20" ht="12.75">
      <c r="A56" s="276"/>
      <c r="B56" s="2" t="s">
        <v>131</v>
      </c>
      <c r="C56" s="2" t="s">
        <v>20</v>
      </c>
      <c r="D56" s="2" t="s">
        <v>125</v>
      </c>
      <c r="E56" s="2" t="s">
        <v>126</v>
      </c>
      <c r="F56" s="2" t="s">
        <v>127</v>
      </c>
      <c r="G56" s="2" t="s">
        <v>128</v>
      </c>
      <c r="H56" s="3">
        <f>I56+J56+K56+L56+M56+N56+O56+P56+Q56+R56+S56+T56</f>
        <v>0</v>
      </c>
      <c r="I56" s="3">
        <f>'[3]управ'!E12</f>
        <v>0</v>
      </c>
      <c r="J56" s="3">
        <f>'[3]управ'!F12</f>
        <v>0</v>
      </c>
      <c r="K56" s="3">
        <f>'[3]управ'!G12</f>
        <v>0</v>
      </c>
      <c r="L56" s="3">
        <f>'[3]управ'!H12</f>
        <v>0</v>
      </c>
      <c r="M56" s="3">
        <f>'[3]управ'!I12</f>
        <v>0</v>
      </c>
      <c r="N56" s="3">
        <f>'[3]управ'!J12</f>
        <v>0</v>
      </c>
      <c r="O56" s="3">
        <f>'[3]управ'!K12</f>
        <v>0</v>
      </c>
      <c r="P56" s="3">
        <f>'[3]управ'!L12</f>
        <v>0</v>
      </c>
      <c r="Q56" s="3">
        <f>'[3]управ'!M12</f>
        <v>0</v>
      </c>
      <c r="R56" s="3">
        <f>'[3]управ'!N12</f>
        <v>0</v>
      </c>
      <c r="S56" s="3">
        <f>'[3]управ'!O12</f>
        <v>0</v>
      </c>
      <c r="T56" s="3">
        <f>'[3]управ'!P12</f>
        <v>0</v>
      </c>
    </row>
    <row r="57" spans="1:20" ht="12.75">
      <c r="A57" s="276"/>
      <c r="B57" s="2" t="s">
        <v>131</v>
      </c>
      <c r="C57" s="2" t="s">
        <v>20</v>
      </c>
      <c r="D57" s="2" t="s">
        <v>125</v>
      </c>
      <c r="E57" s="2" t="s">
        <v>126</v>
      </c>
      <c r="F57" s="2" t="s">
        <v>127</v>
      </c>
      <c r="G57" s="2" t="s">
        <v>25</v>
      </c>
      <c r="H57" s="3">
        <f>I57+J57+K57+L57+M57+N57+O57+P57+Q57+R57+S57+T57</f>
        <v>0</v>
      </c>
      <c r="I57" s="3">
        <f>'[3]управ'!E19</f>
        <v>0</v>
      </c>
      <c r="J57" s="3">
        <f>'[3]управ'!F19</f>
        <v>0</v>
      </c>
      <c r="K57" s="3">
        <f>'[3]управ'!G19</f>
        <v>0</v>
      </c>
      <c r="L57" s="3">
        <f>'[3]управ'!H19</f>
        <v>0</v>
      </c>
      <c r="M57" s="3">
        <f>'[3]управ'!I19</f>
        <v>0</v>
      </c>
      <c r="N57" s="3">
        <f>'[3]управ'!J19</f>
        <v>0</v>
      </c>
      <c r="O57" s="3">
        <f>'[3]управ'!K19</f>
        <v>0</v>
      </c>
      <c r="P57" s="3">
        <f>'[3]управ'!L19</f>
        <v>0</v>
      </c>
      <c r="Q57" s="3">
        <f>'[3]управ'!M19</f>
        <v>0</v>
      </c>
      <c r="R57" s="3">
        <f>'[3]управ'!N19</f>
        <v>0</v>
      </c>
      <c r="S57" s="3">
        <f>'[3]управ'!O19</f>
        <v>0</v>
      </c>
      <c r="T57" s="3">
        <f>'[3]управ'!P19</f>
        <v>0</v>
      </c>
    </row>
    <row r="58" spans="1:20" ht="12.75">
      <c r="A58" s="276"/>
      <c r="B58" s="2" t="s">
        <v>131</v>
      </c>
      <c r="C58" s="2" t="s">
        <v>20</v>
      </c>
      <c r="D58" s="2" t="s">
        <v>125</v>
      </c>
      <c r="E58" s="2" t="s">
        <v>126</v>
      </c>
      <c r="F58" s="2" t="s">
        <v>127</v>
      </c>
      <c r="G58" s="2" t="s">
        <v>76</v>
      </c>
      <c r="H58" s="3">
        <f>I58+J58+K58+L58+M58+N58+O58+P58+Q58+R58+S58+T58</f>
        <v>0</v>
      </c>
      <c r="I58" s="3">
        <f>'[3]управ'!E20</f>
        <v>0</v>
      </c>
      <c r="J58" s="3">
        <f>'[3]управ'!F20</f>
        <v>0</v>
      </c>
      <c r="K58" s="3">
        <f>'[3]управ'!G20</f>
        <v>0</v>
      </c>
      <c r="L58" s="3">
        <f>'[3]управ'!H20</f>
        <v>0</v>
      </c>
      <c r="M58" s="3">
        <f>'[3]управ'!I20</f>
        <v>0</v>
      </c>
      <c r="N58" s="3">
        <f>'[3]управ'!J20</f>
        <v>0</v>
      </c>
      <c r="O58" s="3">
        <f>'[3]управ'!K20</f>
        <v>0</v>
      </c>
      <c r="P58" s="3">
        <f>'[3]управ'!L20</f>
        <v>0</v>
      </c>
      <c r="Q58" s="3">
        <f>'[3]управ'!M20</f>
        <v>0</v>
      </c>
      <c r="R58" s="3">
        <f>'[3]управ'!N20</f>
        <v>0</v>
      </c>
      <c r="S58" s="3">
        <f>'[3]управ'!O20</f>
        <v>0</v>
      </c>
      <c r="T58" s="3">
        <f>'[3]управ'!P20</f>
        <v>0</v>
      </c>
    </row>
    <row r="59" spans="1:20" ht="12.75">
      <c r="A59" s="276"/>
      <c r="B59" s="2" t="s">
        <v>131</v>
      </c>
      <c r="C59" s="2" t="s">
        <v>20</v>
      </c>
      <c r="D59" s="2" t="s">
        <v>125</v>
      </c>
      <c r="E59" s="2" t="s">
        <v>126</v>
      </c>
      <c r="F59" s="2" t="s">
        <v>127</v>
      </c>
      <c r="G59" s="2" t="s">
        <v>129</v>
      </c>
      <c r="H59" s="3">
        <f>I59+J59+K59+L59+M59+N59+O59+P59+Q59+R59+S59+T59</f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1" ht="13.5" thickBot="1">
      <c r="A60" s="276"/>
      <c r="B60" s="278" t="s">
        <v>26</v>
      </c>
      <c r="C60" s="279"/>
      <c r="D60" s="279"/>
      <c r="E60" s="280"/>
      <c r="F60" s="57"/>
      <c r="G60" s="58"/>
      <c r="H60" s="4">
        <f>H59+H58+H57+H56+H55</f>
        <v>0</v>
      </c>
      <c r="I60" s="4">
        <f aca="true" t="shared" si="9" ref="I60:T60">I59+I58+I57+I56+I55</f>
        <v>0</v>
      </c>
      <c r="J60" s="4">
        <f t="shared" si="9"/>
        <v>0</v>
      </c>
      <c r="K60" s="4">
        <f t="shared" si="9"/>
        <v>0</v>
      </c>
      <c r="L60" s="4">
        <f t="shared" si="9"/>
        <v>0</v>
      </c>
      <c r="M60" s="4">
        <f t="shared" si="9"/>
        <v>0</v>
      </c>
      <c r="N60" s="4">
        <f t="shared" si="9"/>
        <v>0</v>
      </c>
      <c r="O60" s="4">
        <f t="shared" si="9"/>
        <v>0</v>
      </c>
      <c r="P60" s="4">
        <f t="shared" si="9"/>
        <v>0</v>
      </c>
      <c r="Q60" s="4">
        <f t="shared" si="9"/>
        <v>0</v>
      </c>
      <c r="R60" s="4">
        <f t="shared" si="9"/>
        <v>0</v>
      </c>
      <c r="S60" s="4">
        <f t="shared" si="9"/>
        <v>0</v>
      </c>
      <c r="T60" s="4">
        <f t="shared" si="9"/>
        <v>0</v>
      </c>
      <c r="U60" s="55">
        <f>'[3]управ'!D89</f>
        <v>0</v>
      </c>
    </row>
    <row r="61" spans="1:21" ht="12.75">
      <c r="A61" s="262" t="s">
        <v>132</v>
      </c>
      <c r="B61" s="263"/>
      <c r="C61" s="263"/>
      <c r="D61" s="263"/>
      <c r="E61" s="263"/>
      <c r="F61" s="263"/>
      <c r="G61" s="263"/>
      <c r="H61" s="4">
        <f aca="true" t="shared" si="10" ref="H61:H69">I61+J61+K61+L61+M61+N61+O61+P61+Q61+R61+S61+T61</f>
        <v>5358028</v>
      </c>
      <c r="I61" s="59">
        <f>I62+I66</f>
        <v>466818</v>
      </c>
      <c r="J61" s="59">
        <f aca="true" t="shared" si="11" ref="J61:T61">J62+J66</f>
        <v>446500</v>
      </c>
      <c r="K61" s="59">
        <f t="shared" si="11"/>
        <v>446500</v>
      </c>
      <c r="L61" s="59">
        <f t="shared" si="11"/>
        <v>446500</v>
      </c>
      <c r="M61" s="59">
        <f t="shared" si="11"/>
        <v>669700</v>
      </c>
      <c r="N61" s="59">
        <f t="shared" si="11"/>
        <v>669700</v>
      </c>
      <c r="O61" s="59">
        <f t="shared" si="11"/>
        <v>223230</v>
      </c>
      <c r="P61" s="59">
        <f t="shared" si="11"/>
        <v>223230</v>
      </c>
      <c r="Q61" s="59">
        <f t="shared" si="11"/>
        <v>446460</v>
      </c>
      <c r="R61" s="59">
        <f t="shared" si="11"/>
        <v>446460</v>
      </c>
      <c r="S61" s="59">
        <f t="shared" si="11"/>
        <v>446460</v>
      </c>
      <c r="T61" s="59">
        <f t="shared" si="11"/>
        <v>426470</v>
      </c>
      <c r="U61" s="60">
        <f>U60+U54+U48+U42+U36+U30+U24+U18+U12</f>
        <v>5358028</v>
      </c>
    </row>
    <row r="62" spans="1:20" ht="12.75">
      <c r="A62" s="265" t="s">
        <v>133</v>
      </c>
      <c r="B62" s="266"/>
      <c r="C62" s="266"/>
      <c r="D62" s="266"/>
      <c r="E62" s="266"/>
      <c r="F62" s="266"/>
      <c r="G62" s="266"/>
      <c r="H62" s="4">
        <f t="shared" si="10"/>
        <v>5358028</v>
      </c>
      <c r="I62" s="4">
        <f>I57+I56+I55+I51+I50+I49+I45+I44+I43+I39+I38+I37+I33+I32+I31+I27+I26+I25+I21+I20+I19+I15+I14+I13+I9+I8+I7</f>
        <v>466818</v>
      </c>
      <c r="J62" s="4">
        <f aca="true" t="shared" si="12" ref="J62:T62">J57+J56+J55+J51+J50+J49+J45+J44+J43+J39+J38+J37+J33+J32+J31+J27+J26+J25+J21+J20+J19+J15+J14+J13+J9+J8+J7</f>
        <v>446500</v>
      </c>
      <c r="K62" s="4">
        <f t="shared" si="12"/>
        <v>446500</v>
      </c>
      <c r="L62" s="4">
        <f t="shared" si="12"/>
        <v>446500</v>
      </c>
      <c r="M62" s="4">
        <f t="shared" si="12"/>
        <v>669700</v>
      </c>
      <c r="N62" s="4">
        <f t="shared" si="12"/>
        <v>669700</v>
      </c>
      <c r="O62" s="4">
        <f t="shared" si="12"/>
        <v>223230</v>
      </c>
      <c r="P62" s="4">
        <f t="shared" si="12"/>
        <v>223230</v>
      </c>
      <c r="Q62" s="4">
        <f t="shared" si="12"/>
        <v>446460</v>
      </c>
      <c r="R62" s="4">
        <f t="shared" si="12"/>
        <v>446460</v>
      </c>
      <c r="S62" s="4">
        <f t="shared" si="12"/>
        <v>446460</v>
      </c>
      <c r="T62" s="4">
        <f t="shared" si="12"/>
        <v>426470</v>
      </c>
    </row>
    <row r="63" spans="1:21" ht="12.75">
      <c r="A63" s="271" t="s">
        <v>134</v>
      </c>
      <c r="B63" s="61"/>
      <c r="C63" s="2" t="s">
        <v>20</v>
      </c>
      <c r="D63" s="2" t="s">
        <v>125</v>
      </c>
      <c r="E63" s="2" t="s">
        <v>126</v>
      </c>
      <c r="F63" s="61"/>
      <c r="G63" s="61">
        <v>111</v>
      </c>
      <c r="H63" s="4">
        <f>I63+J63+K63+L63+M63+N63+O63+P63+Q63+R63+S63+T63</f>
        <v>4115227</v>
      </c>
      <c r="I63" s="3">
        <f>I55+I49+I43+I37+I31+I25+I19+I13+I7</f>
        <v>363157</v>
      </c>
      <c r="J63" s="3">
        <f aca="true" t="shared" si="13" ref="J63:T67">J55+J49+J43+J37+J31+J25+J19+J13+J7</f>
        <v>342940</v>
      </c>
      <c r="K63" s="3">
        <f t="shared" si="13"/>
        <v>342940</v>
      </c>
      <c r="L63" s="3">
        <f t="shared" si="13"/>
        <v>342940</v>
      </c>
      <c r="M63" s="3">
        <f t="shared" si="13"/>
        <v>514360</v>
      </c>
      <c r="N63" s="3">
        <f t="shared" si="13"/>
        <v>514360</v>
      </c>
      <c r="O63" s="3">
        <f t="shared" si="13"/>
        <v>171460</v>
      </c>
      <c r="P63" s="3">
        <f t="shared" si="13"/>
        <v>171460</v>
      </c>
      <c r="Q63" s="3">
        <f t="shared" si="13"/>
        <v>342900</v>
      </c>
      <c r="R63" s="3">
        <f t="shared" si="13"/>
        <v>342900</v>
      </c>
      <c r="S63" s="3">
        <f t="shared" si="13"/>
        <v>342900</v>
      </c>
      <c r="T63" s="3">
        <f t="shared" si="13"/>
        <v>322910</v>
      </c>
      <c r="U63" s="60">
        <f>H55+H49+H43+H37+H31+H25+H19+H13+H7</f>
        <v>4115227</v>
      </c>
    </row>
    <row r="64" spans="1:21" ht="12.75">
      <c r="A64" s="272"/>
      <c r="B64" s="61"/>
      <c r="C64" s="2" t="s">
        <v>20</v>
      </c>
      <c r="D64" s="2" t="s">
        <v>125</v>
      </c>
      <c r="E64" s="2" t="s">
        <v>126</v>
      </c>
      <c r="F64" s="61"/>
      <c r="G64" s="61">
        <v>112</v>
      </c>
      <c r="H64" s="4">
        <f>I64+J64+K64+L64+M64+N64+O64+P64+Q64+R64+S64+T64</f>
        <v>0</v>
      </c>
      <c r="I64" s="3">
        <f>I56+I50+I44+I38+I32+I26+I20+I14+I8</f>
        <v>0</v>
      </c>
      <c r="J64" s="3">
        <f t="shared" si="13"/>
        <v>0</v>
      </c>
      <c r="K64" s="3">
        <f t="shared" si="13"/>
        <v>0</v>
      </c>
      <c r="L64" s="3">
        <f t="shared" si="13"/>
        <v>0</v>
      </c>
      <c r="M64" s="3">
        <f t="shared" si="13"/>
        <v>0</v>
      </c>
      <c r="N64" s="3">
        <f t="shared" si="13"/>
        <v>0</v>
      </c>
      <c r="O64" s="3">
        <f t="shared" si="13"/>
        <v>0</v>
      </c>
      <c r="P64" s="3">
        <f t="shared" si="13"/>
        <v>0</v>
      </c>
      <c r="Q64" s="3">
        <f t="shared" si="13"/>
        <v>0</v>
      </c>
      <c r="R64" s="3">
        <f t="shared" si="13"/>
        <v>0</v>
      </c>
      <c r="S64" s="3">
        <f t="shared" si="13"/>
        <v>0</v>
      </c>
      <c r="T64" s="3">
        <f t="shared" si="13"/>
        <v>0</v>
      </c>
      <c r="U64" s="60">
        <f>H56+H50+H44+H38+H32+H26+H20+H14+H8</f>
        <v>0</v>
      </c>
    </row>
    <row r="65" spans="1:21" ht="12.75">
      <c r="A65" s="273"/>
      <c r="B65" s="61"/>
      <c r="C65" s="2" t="s">
        <v>20</v>
      </c>
      <c r="D65" s="2" t="s">
        <v>125</v>
      </c>
      <c r="E65" s="2" t="s">
        <v>126</v>
      </c>
      <c r="F65" s="61"/>
      <c r="G65" s="61">
        <v>119</v>
      </c>
      <c r="H65" s="4">
        <f>I65+J65+K65+L65+M65+N65+O65+P65+Q65+R65+S65+T65</f>
        <v>1242801</v>
      </c>
      <c r="I65" s="3">
        <f>I57+I51+I45+I39+I33+I27+I21+I15+I9</f>
        <v>103661</v>
      </c>
      <c r="J65" s="3">
        <f t="shared" si="13"/>
        <v>103560</v>
      </c>
      <c r="K65" s="3">
        <f t="shared" si="13"/>
        <v>103560</v>
      </c>
      <c r="L65" s="3">
        <f t="shared" si="13"/>
        <v>103560</v>
      </c>
      <c r="M65" s="3">
        <f t="shared" si="13"/>
        <v>155340</v>
      </c>
      <c r="N65" s="3">
        <f t="shared" si="13"/>
        <v>155340</v>
      </c>
      <c r="O65" s="3">
        <f t="shared" si="13"/>
        <v>51770</v>
      </c>
      <c r="P65" s="3">
        <f t="shared" si="13"/>
        <v>51770</v>
      </c>
      <c r="Q65" s="3">
        <f t="shared" si="13"/>
        <v>103560</v>
      </c>
      <c r="R65" s="3">
        <f t="shared" si="13"/>
        <v>103560</v>
      </c>
      <c r="S65" s="3">
        <f t="shared" si="13"/>
        <v>103560</v>
      </c>
      <c r="T65" s="3">
        <f t="shared" si="13"/>
        <v>103560</v>
      </c>
      <c r="U65" s="60">
        <f>H57+H51+H45+H39+H33+H27+H21+H15+H9</f>
        <v>1242801</v>
      </c>
    </row>
    <row r="66" spans="1:20" ht="12.75">
      <c r="A66" s="265" t="s">
        <v>135</v>
      </c>
      <c r="B66" s="266"/>
      <c r="C66" s="266"/>
      <c r="D66" s="266"/>
      <c r="E66" s="266"/>
      <c r="F66" s="266"/>
      <c r="G66" s="266"/>
      <c r="H66" s="4">
        <f t="shared" si="10"/>
        <v>0</v>
      </c>
      <c r="I66" s="4">
        <f>I58+I52+I46+I40+I34+I28+I22+I16+I10</f>
        <v>0</v>
      </c>
      <c r="J66" s="4">
        <f t="shared" si="13"/>
        <v>0</v>
      </c>
      <c r="K66" s="4">
        <f t="shared" si="13"/>
        <v>0</v>
      </c>
      <c r="L66" s="4">
        <f t="shared" si="13"/>
        <v>0</v>
      </c>
      <c r="M66" s="4">
        <f t="shared" si="13"/>
        <v>0</v>
      </c>
      <c r="N66" s="4">
        <f t="shared" si="13"/>
        <v>0</v>
      </c>
      <c r="O66" s="4">
        <f t="shared" si="13"/>
        <v>0</v>
      </c>
      <c r="P66" s="4">
        <f t="shared" si="13"/>
        <v>0</v>
      </c>
      <c r="Q66" s="4">
        <f t="shared" si="13"/>
        <v>0</v>
      </c>
      <c r="R66" s="4">
        <f t="shared" si="13"/>
        <v>0</v>
      </c>
      <c r="S66" s="4">
        <f t="shared" si="13"/>
        <v>0</v>
      </c>
      <c r="T66" s="4">
        <f t="shared" si="13"/>
        <v>0</v>
      </c>
    </row>
    <row r="67" spans="1:20" ht="13.5" thickBot="1">
      <c r="A67" s="274" t="s">
        <v>136</v>
      </c>
      <c r="B67" s="275"/>
      <c r="C67" s="275"/>
      <c r="D67" s="275"/>
      <c r="E67" s="275"/>
      <c r="F67" s="275"/>
      <c r="G67" s="275"/>
      <c r="H67" s="4">
        <f t="shared" si="10"/>
        <v>0</v>
      </c>
      <c r="I67" s="62">
        <f>I59+I53+I47+I41+I35+I29+I23+I17+I11</f>
        <v>0</v>
      </c>
      <c r="J67" s="62">
        <f t="shared" si="13"/>
        <v>0</v>
      </c>
      <c r="K67" s="62">
        <f t="shared" si="13"/>
        <v>0</v>
      </c>
      <c r="L67" s="62">
        <f t="shared" si="13"/>
        <v>0</v>
      </c>
      <c r="M67" s="62">
        <f t="shared" si="13"/>
        <v>0</v>
      </c>
      <c r="N67" s="62">
        <f t="shared" si="13"/>
        <v>0</v>
      </c>
      <c r="O67" s="62">
        <f t="shared" si="13"/>
        <v>0</v>
      </c>
      <c r="P67" s="62">
        <f t="shared" si="13"/>
        <v>0</v>
      </c>
      <c r="Q67" s="62">
        <f t="shared" si="13"/>
        <v>0</v>
      </c>
      <c r="R67" s="62">
        <f t="shared" si="13"/>
        <v>0</v>
      </c>
      <c r="S67" s="62">
        <f t="shared" si="13"/>
        <v>0</v>
      </c>
      <c r="T67" s="62">
        <f t="shared" si="13"/>
        <v>0</v>
      </c>
    </row>
    <row r="68" spans="1:20" ht="12.75" customHeight="1">
      <c r="A68" s="276" t="s">
        <v>137</v>
      </c>
      <c r="B68" s="56" t="s">
        <v>108</v>
      </c>
      <c r="C68" s="56" t="s">
        <v>20</v>
      </c>
      <c r="D68" s="56" t="s">
        <v>125</v>
      </c>
      <c r="E68" s="56" t="s">
        <v>126</v>
      </c>
      <c r="F68" s="56" t="s">
        <v>138</v>
      </c>
      <c r="G68" s="56" t="s">
        <v>110</v>
      </c>
      <c r="H68" s="63">
        <f t="shared" si="10"/>
        <v>1467574</v>
      </c>
      <c r="I68" s="63">
        <f>'[3]25'!E89-'[3]25'!E64</f>
        <v>119994</v>
      </c>
      <c r="J68" s="63">
        <f>'[3]25'!F89-'[3]25'!F64</f>
        <v>122270</v>
      </c>
      <c r="K68" s="63">
        <f>'[3]25'!G89-'[3]25'!G64</f>
        <v>122270</v>
      </c>
      <c r="L68" s="63">
        <f>'[3]25'!H89-'[3]25'!H64</f>
        <v>122270</v>
      </c>
      <c r="M68" s="63">
        <f>'[3]25'!I89-'[3]25'!I64</f>
        <v>183450</v>
      </c>
      <c r="N68" s="63">
        <f>'[3]25'!J89-'[3]25'!J64</f>
        <v>183450</v>
      </c>
      <c r="O68" s="63">
        <f>'[3]25'!K89-'[3]25'!K64</f>
        <v>61180</v>
      </c>
      <c r="P68" s="63">
        <f>'[3]25'!L89-'[3]25'!L64</f>
        <v>61180</v>
      </c>
      <c r="Q68" s="63">
        <f>'[3]25'!M89-'[3]25'!M64</f>
        <v>122290</v>
      </c>
      <c r="R68" s="63">
        <f>'[3]25'!N89-'[3]25'!N64</f>
        <v>122290</v>
      </c>
      <c r="S68" s="63">
        <f>'[3]25'!O89-'[3]25'!O64</f>
        <v>122290</v>
      </c>
      <c r="T68" s="63">
        <f>'[3]25'!P89-'[3]25'!P64</f>
        <v>124640</v>
      </c>
    </row>
    <row r="69" spans="1:20" ht="12.75" customHeight="1">
      <c r="A69" s="276"/>
      <c r="B69" s="56" t="s">
        <v>108</v>
      </c>
      <c r="C69" s="2" t="s">
        <v>20</v>
      </c>
      <c r="D69" s="2" t="s">
        <v>125</v>
      </c>
      <c r="E69" s="2" t="s">
        <v>126</v>
      </c>
      <c r="F69" s="56" t="s">
        <v>138</v>
      </c>
      <c r="G69" s="56" t="s">
        <v>139</v>
      </c>
      <c r="H69" s="63">
        <f t="shared" si="10"/>
        <v>0</v>
      </c>
      <c r="I69" s="63">
        <f>'[3]25'!E64</f>
        <v>0</v>
      </c>
      <c r="J69" s="63">
        <f>'[3]25'!F64</f>
        <v>0</v>
      </c>
      <c r="K69" s="63">
        <f>'[3]25'!G64</f>
        <v>0</v>
      </c>
      <c r="L69" s="63">
        <f>'[3]25'!H64</f>
        <v>0</v>
      </c>
      <c r="M69" s="63">
        <f>'[3]25'!I64</f>
        <v>0</v>
      </c>
      <c r="N69" s="63">
        <f>'[3]25'!J64</f>
        <v>0</v>
      </c>
      <c r="O69" s="63">
        <f>'[3]25'!K64</f>
        <v>0</v>
      </c>
      <c r="P69" s="63">
        <f>'[3]25'!L64</f>
        <v>0</v>
      </c>
      <c r="Q69" s="63">
        <f>'[3]25'!M64</f>
        <v>0</v>
      </c>
      <c r="R69" s="63">
        <f>'[3]25'!N64</f>
        <v>0</v>
      </c>
      <c r="S69" s="63">
        <f>'[3]25'!O64</f>
        <v>0</v>
      </c>
      <c r="T69" s="63">
        <f>'[3]25'!P64</f>
        <v>0</v>
      </c>
    </row>
    <row r="70" spans="1:21" ht="12.75">
      <c r="A70" s="277"/>
      <c r="B70" s="183" t="s">
        <v>26</v>
      </c>
      <c r="C70" s="183"/>
      <c r="D70" s="183"/>
      <c r="E70" s="183"/>
      <c r="F70" s="2"/>
      <c r="G70" s="2"/>
      <c r="H70" s="64">
        <f>SUM(H68:H69)</f>
        <v>1467574</v>
      </c>
      <c r="I70" s="64">
        <f aca="true" t="shared" si="14" ref="I70:T70">SUM(I68:I69)</f>
        <v>119994</v>
      </c>
      <c r="J70" s="64">
        <f t="shared" si="14"/>
        <v>122270</v>
      </c>
      <c r="K70" s="64">
        <f t="shared" si="14"/>
        <v>122270</v>
      </c>
      <c r="L70" s="64">
        <f t="shared" si="14"/>
        <v>122270</v>
      </c>
      <c r="M70" s="64">
        <f t="shared" si="14"/>
        <v>183450</v>
      </c>
      <c r="N70" s="64">
        <f t="shared" si="14"/>
        <v>183450</v>
      </c>
      <c r="O70" s="64">
        <f t="shared" si="14"/>
        <v>61180</v>
      </c>
      <c r="P70" s="64">
        <f t="shared" si="14"/>
        <v>61180</v>
      </c>
      <c r="Q70" s="64">
        <f t="shared" si="14"/>
        <v>122290</v>
      </c>
      <c r="R70" s="64">
        <f t="shared" si="14"/>
        <v>122290</v>
      </c>
      <c r="S70" s="64">
        <f t="shared" si="14"/>
        <v>122290</v>
      </c>
      <c r="T70" s="64">
        <f t="shared" si="14"/>
        <v>124640</v>
      </c>
      <c r="U70" s="55">
        <f>'[3]25'!D89</f>
        <v>1467574</v>
      </c>
    </row>
    <row r="71" spans="1:20" ht="12.75" customHeight="1">
      <c r="A71" s="268" t="s">
        <v>140</v>
      </c>
      <c r="B71" s="2" t="s">
        <v>111</v>
      </c>
      <c r="C71" s="2" t="s">
        <v>20</v>
      </c>
      <c r="D71" s="56" t="s">
        <v>125</v>
      </c>
      <c r="E71" s="2" t="s">
        <v>126</v>
      </c>
      <c r="F71" s="2" t="s">
        <v>138</v>
      </c>
      <c r="G71" s="2" t="s">
        <v>110</v>
      </c>
      <c r="H71" s="63">
        <f>I71+J71+K71+L71+M71+N71+O71+P71+Q71+R71+S71+T71</f>
        <v>1813699</v>
      </c>
      <c r="I71" s="3">
        <f>'[3]13'!E89-'[3]13'!E64</f>
        <v>151169</v>
      </c>
      <c r="J71" s="3">
        <f>'[3]13'!F89-'[3]13'!F64</f>
        <v>151130</v>
      </c>
      <c r="K71" s="3">
        <f>'[3]13'!G89-'[3]13'!G64</f>
        <v>151130</v>
      </c>
      <c r="L71" s="3">
        <f>'[3]13'!H89-'[3]13'!H64</f>
        <v>151130</v>
      </c>
      <c r="M71" s="3">
        <f>'[3]13'!I89-'[3]13'!I64</f>
        <v>226720</v>
      </c>
      <c r="N71" s="3">
        <f>'[3]13'!J89-'[3]13'!J64</f>
        <v>226720</v>
      </c>
      <c r="O71" s="3">
        <f>'[3]13'!K89-'[3]13'!K64</f>
        <v>75570</v>
      </c>
      <c r="P71" s="3">
        <f>'[3]13'!L89-'[3]13'!L64</f>
        <v>75570</v>
      </c>
      <c r="Q71" s="3">
        <f>'[3]13'!M89-'[3]13'!M64</f>
        <v>151140</v>
      </c>
      <c r="R71" s="3">
        <f>'[3]13'!N89-'[3]13'!N64</f>
        <v>151140</v>
      </c>
      <c r="S71" s="3">
        <f>'[3]13'!O89-'[3]13'!O64</f>
        <v>151140</v>
      </c>
      <c r="T71" s="3">
        <f>'[3]13'!P89-'[3]13'!P64</f>
        <v>151140</v>
      </c>
    </row>
    <row r="72" spans="1:20" ht="12.75" customHeight="1">
      <c r="A72" s="268"/>
      <c r="B72" s="2" t="s">
        <v>111</v>
      </c>
      <c r="C72" s="2" t="s">
        <v>20</v>
      </c>
      <c r="D72" s="2" t="s">
        <v>125</v>
      </c>
      <c r="E72" s="2" t="s">
        <v>126</v>
      </c>
      <c r="F72" s="2" t="s">
        <v>138</v>
      </c>
      <c r="G72" s="2" t="s">
        <v>139</v>
      </c>
      <c r="H72" s="63">
        <f>I72+J72+K72+L72+M72+N72+O72+P72+Q72+R72+S72+T72</f>
        <v>0</v>
      </c>
      <c r="I72" s="3">
        <f>'[3]13'!E64</f>
        <v>0</v>
      </c>
      <c r="J72" s="3">
        <f>'[3]13'!F64</f>
        <v>0</v>
      </c>
      <c r="K72" s="3">
        <f>'[3]13'!G64</f>
        <v>0</v>
      </c>
      <c r="L72" s="3">
        <f>'[3]13'!H64</f>
        <v>0</v>
      </c>
      <c r="M72" s="3">
        <f>'[3]13'!I64</f>
        <v>0</v>
      </c>
      <c r="N72" s="3">
        <f>'[3]13'!J64</f>
        <v>0</v>
      </c>
      <c r="O72" s="3">
        <f>'[3]13'!K64</f>
        <v>0</v>
      </c>
      <c r="P72" s="3">
        <f>'[3]13'!L64</f>
        <v>0</v>
      </c>
      <c r="Q72" s="3">
        <f>'[3]13'!M64</f>
        <v>0</v>
      </c>
      <c r="R72" s="3">
        <f>'[3]13'!N64</f>
        <v>0</v>
      </c>
      <c r="S72" s="3">
        <f>'[3]13'!O64</f>
        <v>0</v>
      </c>
      <c r="T72" s="3">
        <f>'[3]13'!P64</f>
        <v>0</v>
      </c>
    </row>
    <row r="73" spans="1:21" ht="12.75">
      <c r="A73" s="268"/>
      <c r="B73" s="183" t="s">
        <v>26</v>
      </c>
      <c r="C73" s="183"/>
      <c r="D73" s="183"/>
      <c r="E73" s="183"/>
      <c r="F73" s="2"/>
      <c r="G73" s="2"/>
      <c r="H73" s="64">
        <f>SUM(H71:H72)</f>
        <v>1813699</v>
      </c>
      <c r="I73" s="64">
        <f aca="true" t="shared" si="15" ref="I73:T73">SUM(I71:I72)</f>
        <v>151169</v>
      </c>
      <c r="J73" s="64">
        <f t="shared" si="15"/>
        <v>151130</v>
      </c>
      <c r="K73" s="64">
        <f t="shared" si="15"/>
        <v>151130</v>
      </c>
      <c r="L73" s="64">
        <f t="shared" si="15"/>
        <v>151130</v>
      </c>
      <c r="M73" s="64">
        <f t="shared" si="15"/>
        <v>226720</v>
      </c>
      <c r="N73" s="64">
        <f t="shared" si="15"/>
        <v>226720</v>
      </c>
      <c r="O73" s="64">
        <f t="shared" si="15"/>
        <v>75570</v>
      </c>
      <c r="P73" s="64">
        <f t="shared" si="15"/>
        <v>75570</v>
      </c>
      <c r="Q73" s="64">
        <f t="shared" si="15"/>
        <v>151140</v>
      </c>
      <c r="R73" s="64">
        <f t="shared" si="15"/>
        <v>151140</v>
      </c>
      <c r="S73" s="64">
        <f t="shared" si="15"/>
        <v>151140</v>
      </c>
      <c r="T73" s="64">
        <f t="shared" si="15"/>
        <v>151140</v>
      </c>
      <c r="U73" s="55">
        <f>'[3]13'!D89</f>
        <v>1813699</v>
      </c>
    </row>
    <row r="74" spans="1:20" ht="12.75">
      <c r="A74" s="268" t="s">
        <v>141</v>
      </c>
      <c r="B74" s="2" t="s">
        <v>112</v>
      </c>
      <c r="C74" s="2" t="s">
        <v>20</v>
      </c>
      <c r="D74" s="56" t="s">
        <v>125</v>
      </c>
      <c r="E74" s="2" t="s">
        <v>126</v>
      </c>
      <c r="F74" s="2" t="s">
        <v>138</v>
      </c>
      <c r="G74" s="2" t="s">
        <v>110</v>
      </c>
      <c r="H74" s="63">
        <f>I74+J74+K74+L74+M74+N74+O74+P74+Q74+R74+S74+T74</f>
        <v>992227</v>
      </c>
      <c r="I74" s="3">
        <f>'[3]16'!E89-'[3]16'!E64</f>
        <v>82727</v>
      </c>
      <c r="J74" s="3">
        <f>'[3]16'!F89-'[3]16'!F64</f>
        <v>82680</v>
      </c>
      <c r="K74" s="3">
        <f>'[3]16'!G89-'[3]16'!G64</f>
        <v>82680</v>
      </c>
      <c r="L74" s="3">
        <f>'[3]16'!H89-'[3]16'!H64</f>
        <v>82680</v>
      </c>
      <c r="M74" s="3">
        <f>'[3]16'!I89-'[3]16'!I64</f>
        <v>124030</v>
      </c>
      <c r="N74" s="3">
        <f>'[3]16'!J89-'[3]16'!J64</f>
        <v>124030</v>
      </c>
      <c r="O74" s="3">
        <f>'[3]16'!K89-'[3]16'!K64</f>
        <v>41340</v>
      </c>
      <c r="P74" s="3">
        <f>'[3]16'!L89-'[3]16'!L64</f>
        <v>41340</v>
      </c>
      <c r="Q74" s="3">
        <f>'[3]16'!M89-'[3]16'!M64</f>
        <v>82680</v>
      </c>
      <c r="R74" s="3">
        <f>'[3]16'!N89-'[3]16'!N64</f>
        <v>82680</v>
      </c>
      <c r="S74" s="3">
        <f>'[3]16'!O89-'[3]16'!O64</f>
        <v>82680</v>
      </c>
      <c r="T74" s="3">
        <f>'[3]16'!P89-'[3]16'!P64</f>
        <v>82680</v>
      </c>
    </row>
    <row r="75" spans="1:20" ht="12.75">
      <c r="A75" s="268"/>
      <c r="B75" s="54" t="s">
        <v>112</v>
      </c>
      <c r="C75" s="2" t="s">
        <v>20</v>
      </c>
      <c r="D75" s="2" t="s">
        <v>125</v>
      </c>
      <c r="E75" s="2" t="s">
        <v>126</v>
      </c>
      <c r="F75" s="5" t="s">
        <v>138</v>
      </c>
      <c r="G75" s="2" t="s">
        <v>139</v>
      </c>
      <c r="H75" s="63">
        <f>I75+J75+K75+L75+M75+N75+O75+P75+Q75+R75+S75+T75</f>
        <v>0</v>
      </c>
      <c r="I75" s="3">
        <f>'[3]16'!E64</f>
        <v>0</v>
      </c>
      <c r="J75" s="3">
        <f>'[3]16'!F64</f>
        <v>0</v>
      </c>
      <c r="K75" s="3">
        <f>'[3]16'!G64</f>
        <v>0</v>
      </c>
      <c r="L75" s="3">
        <f>'[3]16'!H64</f>
        <v>0</v>
      </c>
      <c r="M75" s="3">
        <f>'[3]16'!I64</f>
        <v>0</v>
      </c>
      <c r="N75" s="3">
        <f>'[3]16'!J64</f>
        <v>0</v>
      </c>
      <c r="O75" s="3">
        <f>'[3]16'!K64</f>
        <v>0</v>
      </c>
      <c r="P75" s="3">
        <f>'[3]16'!L64</f>
        <v>0</v>
      </c>
      <c r="Q75" s="3">
        <f>'[3]16'!M64</f>
        <v>0</v>
      </c>
      <c r="R75" s="3">
        <f>'[3]16'!N64</f>
        <v>0</v>
      </c>
      <c r="S75" s="3">
        <f>'[3]16'!O64</f>
        <v>0</v>
      </c>
      <c r="T75" s="3">
        <f>'[3]16'!P64</f>
        <v>0</v>
      </c>
    </row>
    <row r="76" spans="1:21" ht="12.75">
      <c r="A76" s="268"/>
      <c r="B76" s="180" t="s">
        <v>26</v>
      </c>
      <c r="C76" s="181"/>
      <c r="D76" s="181"/>
      <c r="E76" s="182"/>
      <c r="F76" s="5"/>
      <c r="G76" s="2"/>
      <c r="H76" s="64">
        <f>SUM(H74:H75)</f>
        <v>992227</v>
      </c>
      <c r="I76" s="64">
        <f aca="true" t="shared" si="16" ref="I76:T76">SUM(I74:I75)</f>
        <v>82727</v>
      </c>
      <c r="J76" s="64">
        <f t="shared" si="16"/>
        <v>82680</v>
      </c>
      <c r="K76" s="64">
        <f t="shared" si="16"/>
        <v>82680</v>
      </c>
      <c r="L76" s="64">
        <f t="shared" si="16"/>
        <v>82680</v>
      </c>
      <c r="M76" s="64">
        <f t="shared" si="16"/>
        <v>124030</v>
      </c>
      <c r="N76" s="64">
        <f t="shared" si="16"/>
        <v>124030</v>
      </c>
      <c r="O76" s="64">
        <f t="shared" si="16"/>
        <v>41340</v>
      </c>
      <c r="P76" s="64">
        <f t="shared" si="16"/>
        <v>41340</v>
      </c>
      <c r="Q76" s="64">
        <f t="shared" si="16"/>
        <v>82680</v>
      </c>
      <c r="R76" s="64">
        <f t="shared" si="16"/>
        <v>82680</v>
      </c>
      <c r="S76" s="64">
        <f t="shared" si="16"/>
        <v>82680</v>
      </c>
      <c r="T76" s="64">
        <f t="shared" si="16"/>
        <v>82680</v>
      </c>
      <c r="U76" s="55">
        <f>'[3]16'!D89</f>
        <v>992227</v>
      </c>
    </row>
    <row r="77" spans="1:21" ht="12.75" customHeight="1">
      <c r="A77" s="268" t="s">
        <v>142</v>
      </c>
      <c r="B77" s="2" t="s">
        <v>113</v>
      </c>
      <c r="C77" s="2" t="s">
        <v>20</v>
      </c>
      <c r="D77" s="56" t="s">
        <v>125</v>
      </c>
      <c r="E77" s="2" t="s">
        <v>126</v>
      </c>
      <c r="F77" s="2" t="s">
        <v>138</v>
      </c>
      <c r="G77" s="2" t="s">
        <v>110</v>
      </c>
      <c r="H77" s="63">
        <f>I77+J77+K77+L77+M77+N77+O77+P77+Q77+R77+S77+T77</f>
        <v>1061453</v>
      </c>
      <c r="I77" s="3">
        <f>'[3]31'!E89-'[3]31'!E64</f>
        <v>88413</v>
      </c>
      <c r="J77" s="3">
        <f>'[3]31'!F89-'[3]31'!F64</f>
        <v>88460</v>
      </c>
      <c r="K77" s="3">
        <f>'[3]31'!G89-'[3]31'!G64</f>
        <v>88460</v>
      </c>
      <c r="L77" s="3">
        <f>'[3]31'!H89-'[3]31'!H64</f>
        <v>88460</v>
      </c>
      <c r="M77" s="3">
        <f>'[3]31'!I89-'[3]31'!I64</f>
        <v>132680</v>
      </c>
      <c r="N77" s="3">
        <f>'[3]31'!J89-'[3]31'!J64</f>
        <v>132680</v>
      </c>
      <c r="O77" s="3">
        <f>'[3]31'!K89-'[3]31'!K64</f>
        <v>44230</v>
      </c>
      <c r="P77" s="3">
        <f>'[3]31'!L89-'[3]31'!L64</f>
        <v>44230</v>
      </c>
      <c r="Q77" s="3">
        <f>'[3]31'!M89-'[3]31'!M64</f>
        <v>88460</v>
      </c>
      <c r="R77" s="3">
        <f>'[3]31'!N89-'[3]31'!N64</f>
        <v>88460</v>
      </c>
      <c r="S77" s="3">
        <f>'[3]31'!O89-'[3]31'!O64</f>
        <v>88460</v>
      </c>
      <c r="T77" s="3">
        <f>'[3]31'!P89-'[3]31'!P64</f>
        <v>88460</v>
      </c>
      <c r="U77" s="46"/>
    </row>
    <row r="78" spans="1:21" ht="12.75" customHeight="1">
      <c r="A78" s="269"/>
      <c r="B78" s="58" t="s">
        <v>113</v>
      </c>
      <c r="C78" s="2" t="s">
        <v>20</v>
      </c>
      <c r="D78" s="2" t="s">
        <v>125</v>
      </c>
      <c r="E78" s="2" t="s">
        <v>126</v>
      </c>
      <c r="F78" s="58" t="s">
        <v>138</v>
      </c>
      <c r="G78" s="58" t="s">
        <v>139</v>
      </c>
      <c r="H78" s="63">
        <f>I78+J78+K78+L78+M78+N78+O78+P78+Q78+R78+S78+T78</f>
        <v>0</v>
      </c>
      <c r="I78" s="65">
        <f>'[3]31'!E64</f>
        <v>0</v>
      </c>
      <c r="J78" s="65">
        <f>'[3]31'!F64</f>
        <v>0</v>
      </c>
      <c r="K78" s="65">
        <f>'[3]31'!G64</f>
        <v>0</v>
      </c>
      <c r="L78" s="65">
        <f>'[3]31'!H64</f>
        <v>0</v>
      </c>
      <c r="M78" s="65">
        <f>'[3]31'!I64</f>
        <v>0</v>
      </c>
      <c r="N78" s="65">
        <f>'[3]31'!J64</f>
        <v>0</v>
      </c>
      <c r="O78" s="65">
        <f>'[3]31'!K64</f>
        <v>0</v>
      </c>
      <c r="P78" s="65">
        <f>'[3]31'!L64</f>
        <v>0</v>
      </c>
      <c r="Q78" s="65">
        <f>'[3]31'!M64</f>
        <v>0</v>
      </c>
      <c r="R78" s="65">
        <f>'[3]31'!N64</f>
        <v>0</v>
      </c>
      <c r="S78" s="65">
        <f>'[3]31'!O64</f>
        <v>0</v>
      </c>
      <c r="T78" s="65">
        <f>'[3]31'!P64</f>
        <v>0</v>
      </c>
      <c r="U78" s="46"/>
    </row>
    <row r="79" spans="1:21" ht="13.5" thickBot="1">
      <c r="A79" s="269"/>
      <c r="B79" s="270" t="s">
        <v>26</v>
      </c>
      <c r="C79" s="270"/>
      <c r="D79" s="270"/>
      <c r="E79" s="270"/>
      <c r="F79" s="58"/>
      <c r="G79" s="58"/>
      <c r="H79" s="64">
        <f>SUM(H77:H78)</f>
        <v>1061453</v>
      </c>
      <c r="I79" s="64">
        <f aca="true" t="shared" si="17" ref="I79:T79">SUM(I77:I78)</f>
        <v>88413</v>
      </c>
      <c r="J79" s="64">
        <f t="shared" si="17"/>
        <v>88460</v>
      </c>
      <c r="K79" s="64">
        <f t="shared" si="17"/>
        <v>88460</v>
      </c>
      <c r="L79" s="64">
        <f t="shared" si="17"/>
        <v>88460</v>
      </c>
      <c r="M79" s="64">
        <f t="shared" si="17"/>
        <v>132680</v>
      </c>
      <c r="N79" s="64">
        <f t="shared" si="17"/>
        <v>132680</v>
      </c>
      <c r="O79" s="64">
        <f t="shared" si="17"/>
        <v>44230</v>
      </c>
      <c r="P79" s="64">
        <f t="shared" si="17"/>
        <v>44230</v>
      </c>
      <c r="Q79" s="64">
        <f t="shared" si="17"/>
        <v>88460</v>
      </c>
      <c r="R79" s="64">
        <f t="shared" si="17"/>
        <v>88460</v>
      </c>
      <c r="S79" s="64">
        <f t="shared" si="17"/>
        <v>88460</v>
      </c>
      <c r="T79" s="64">
        <f t="shared" si="17"/>
        <v>88460</v>
      </c>
      <c r="U79" s="55">
        <f>'[3]31'!D89</f>
        <v>1061453</v>
      </c>
    </row>
    <row r="80" spans="1:20" ht="12.75">
      <c r="A80" s="262" t="s">
        <v>143</v>
      </c>
      <c r="B80" s="263"/>
      <c r="C80" s="263"/>
      <c r="D80" s="263"/>
      <c r="E80" s="263"/>
      <c r="F80" s="264"/>
      <c r="G80" s="264"/>
      <c r="H80" s="66">
        <f>I80+J80+K80+L80+M80+N80+O80+P80+Q80+R80+S80+T80</f>
        <v>5334953</v>
      </c>
      <c r="I80" s="59">
        <f>I79+I76+I73+I70</f>
        <v>442303</v>
      </c>
      <c r="J80" s="59">
        <f aca="true" t="shared" si="18" ref="J80:T80">J79+J76+J73+J70</f>
        <v>444540</v>
      </c>
      <c r="K80" s="59">
        <f t="shared" si="18"/>
        <v>444540</v>
      </c>
      <c r="L80" s="59">
        <f t="shared" si="18"/>
        <v>444540</v>
      </c>
      <c r="M80" s="59">
        <f t="shared" si="18"/>
        <v>666880</v>
      </c>
      <c r="N80" s="59">
        <f t="shared" si="18"/>
        <v>666880</v>
      </c>
      <c r="O80" s="59">
        <f t="shared" si="18"/>
        <v>222320</v>
      </c>
      <c r="P80" s="59">
        <f t="shared" si="18"/>
        <v>222320</v>
      </c>
      <c r="Q80" s="59">
        <f t="shared" si="18"/>
        <v>444570</v>
      </c>
      <c r="R80" s="59">
        <f t="shared" si="18"/>
        <v>444570</v>
      </c>
      <c r="S80" s="59">
        <f t="shared" si="18"/>
        <v>444570</v>
      </c>
      <c r="T80" s="59">
        <f t="shared" si="18"/>
        <v>446920</v>
      </c>
    </row>
    <row r="81" spans="1:20" ht="12.75">
      <c r="A81" s="265" t="s">
        <v>144</v>
      </c>
      <c r="B81" s="266"/>
      <c r="C81" s="266"/>
      <c r="D81" s="266"/>
      <c r="E81" s="266"/>
      <c r="F81" s="266"/>
      <c r="G81" s="266"/>
      <c r="H81" s="67">
        <f>H77+H74+H71+H68</f>
        <v>5334953</v>
      </c>
      <c r="I81" s="67">
        <f aca="true" t="shared" si="19" ref="I81:T82">I77+I74+I71+I68</f>
        <v>442303</v>
      </c>
      <c r="J81" s="67">
        <f t="shared" si="19"/>
        <v>444540</v>
      </c>
      <c r="K81" s="67">
        <f t="shared" si="19"/>
        <v>444540</v>
      </c>
      <c r="L81" s="67">
        <f t="shared" si="19"/>
        <v>444540</v>
      </c>
      <c r="M81" s="67">
        <f t="shared" si="19"/>
        <v>666880</v>
      </c>
      <c r="N81" s="67">
        <f t="shared" si="19"/>
        <v>666880</v>
      </c>
      <c r="O81" s="67">
        <f t="shared" si="19"/>
        <v>222320</v>
      </c>
      <c r="P81" s="67">
        <f t="shared" si="19"/>
        <v>222320</v>
      </c>
      <c r="Q81" s="67">
        <f t="shared" si="19"/>
        <v>444570</v>
      </c>
      <c r="R81" s="67">
        <f t="shared" si="19"/>
        <v>444570</v>
      </c>
      <c r="S81" s="67">
        <f t="shared" si="19"/>
        <v>444570</v>
      </c>
      <c r="T81" s="67">
        <f t="shared" si="19"/>
        <v>446920</v>
      </c>
    </row>
    <row r="82" spans="1:20" ht="12.75">
      <c r="A82" s="265" t="s">
        <v>145</v>
      </c>
      <c r="B82" s="266"/>
      <c r="C82" s="266"/>
      <c r="D82" s="266"/>
      <c r="E82" s="266"/>
      <c r="F82" s="266"/>
      <c r="G82" s="266"/>
      <c r="H82" s="67">
        <f>H78+H75+H72+H69</f>
        <v>0</v>
      </c>
      <c r="I82" s="67">
        <f t="shared" si="19"/>
        <v>0</v>
      </c>
      <c r="J82" s="67">
        <f t="shared" si="19"/>
        <v>0</v>
      </c>
      <c r="K82" s="67">
        <f t="shared" si="19"/>
        <v>0</v>
      </c>
      <c r="L82" s="67">
        <f t="shared" si="19"/>
        <v>0</v>
      </c>
      <c r="M82" s="67">
        <f t="shared" si="19"/>
        <v>0</v>
      </c>
      <c r="N82" s="67">
        <f t="shared" si="19"/>
        <v>0</v>
      </c>
      <c r="O82" s="67">
        <f t="shared" si="19"/>
        <v>0</v>
      </c>
      <c r="P82" s="67">
        <f t="shared" si="19"/>
        <v>0</v>
      </c>
      <c r="Q82" s="67">
        <f t="shared" si="19"/>
        <v>0</v>
      </c>
      <c r="R82" s="67">
        <f t="shared" si="19"/>
        <v>0</v>
      </c>
      <c r="S82" s="67">
        <f t="shared" si="19"/>
        <v>0</v>
      </c>
      <c r="T82" s="67">
        <f t="shared" si="19"/>
        <v>0</v>
      </c>
    </row>
    <row r="83" spans="1:20" ht="12.75">
      <c r="A83" s="265" t="s">
        <v>146</v>
      </c>
      <c r="B83" s="266"/>
      <c r="C83" s="266"/>
      <c r="D83" s="266"/>
      <c r="E83" s="266"/>
      <c r="F83" s="266"/>
      <c r="G83" s="266"/>
      <c r="H83" s="4">
        <f>I83+J83+K83+L83+M83+N83+O83+P83+Q83+R83+S83+T83</f>
        <v>10692981</v>
      </c>
      <c r="I83" s="3">
        <f>I80+I61</f>
        <v>909121</v>
      </c>
      <c r="J83" s="3">
        <f aca="true" t="shared" si="20" ref="J83:T83">J80+J61</f>
        <v>891040</v>
      </c>
      <c r="K83" s="3">
        <f t="shared" si="20"/>
        <v>891040</v>
      </c>
      <c r="L83" s="3">
        <f t="shared" si="20"/>
        <v>891040</v>
      </c>
      <c r="M83" s="3">
        <f t="shared" si="20"/>
        <v>1336580</v>
      </c>
      <c r="N83" s="3">
        <f t="shared" si="20"/>
        <v>1336580</v>
      </c>
      <c r="O83" s="3">
        <f t="shared" si="20"/>
        <v>445550</v>
      </c>
      <c r="P83" s="3">
        <f t="shared" si="20"/>
        <v>445550</v>
      </c>
      <c r="Q83" s="3">
        <f t="shared" si="20"/>
        <v>891030</v>
      </c>
      <c r="R83" s="3">
        <f t="shared" si="20"/>
        <v>891030</v>
      </c>
      <c r="S83" s="3">
        <f t="shared" si="20"/>
        <v>891030</v>
      </c>
      <c r="T83" s="3">
        <f t="shared" si="20"/>
        <v>873390</v>
      </c>
    </row>
    <row r="85" spans="1:20" ht="33" customHeight="1">
      <c r="A85" t="s">
        <v>147</v>
      </c>
      <c r="K85" s="47"/>
      <c r="L85" s="47"/>
      <c r="M85" s="267" t="s">
        <v>103</v>
      </c>
      <c r="N85" s="267"/>
      <c r="O85" s="267"/>
      <c r="P85" s="47"/>
      <c r="Q85" s="47"/>
      <c r="R85" s="47"/>
      <c r="S85" s="47"/>
      <c r="T85" s="47"/>
    </row>
    <row r="86" ht="12.75">
      <c r="I86" s="6"/>
    </row>
    <row r="87" ht="12.75" hidden="1">
      <c r="A87" t="s">
        <v>148</v>
      </c>
    </row>
    <row r="88" spans="9:10" ht="12.75">
      <c r="I88" s="6"/>
      <c r="J88" s="6"/>
    </row>
    <row r="89" ht="12.75">
      <c r="A89" s="7" t="s">
        <v>149</v>
      </c>
    </row>
    <row r="90" ht="12.75">
      <c r="H90" s="68"/>
    </row>
    <row r="91" ht="12.75">
      <c r="H91" s="68">
        <f>'[3]свод по бюдж'!D89+'[3]свод по каз'!D89</f>
        <v>10692981</v>
      </c>
    </row>
    <row r="92" spans="1:10" ht="12.75">
      <c r="A92" s="49"/>
      <c r="B92" s="50"/>
      <c r="C92" s="50"/>
      <c r="D92" s="50"/>
      <c r="E92" s="51"/>
      <c r="F92" s="51"/>
      <c r="G92" s="36"/>
      <c r="H92" s="37"/>
      <c r="I92" s="36"/>
      <c r="J92" s="36"/>
    </row>
    <row r="93" spans="1:10" ht="12.75">
      <c r="A93" s="49"/>
      <c r="B93" s="50"/>
      <c r="C93" s="50"/>
      <c r="D93" s="50"/>
      <c r="E93" s="51"/>
      <c r="F93" s="51"/>
      <c r="G93" s="36"/>
      <c r="H93" s="37"/>
      <c r="I93" s="36"/>
      <c r="J93" s="36"/>
    </row>
    <row r="94" spans="1:10" ht="12.75">
      <c r="A94" s="49"/>
      <c r="B94" s="50"/>
      <c r="C94" s="50"/>
      <c r="D94" s="50"/>
      <c r="E94" s="51"/>
      <c r="F94" s="51"/>
      <c r="G94" s="36"/>
      <c r="H94" s="37">
        <v>132894283</v>
      </c>
      <c r="I94" s="36"/>
      <c r="J94" s="36"/>
    </row>
    <row r="95" spans="1:10" ht="12.75">
      <c r="A95" s="49"/>
      <c r="B95" s="50"/>
      <c r="C95" s="50"/>
      <c r="D95" s="50"/>
      <c r="E95" s="51"/>
      <c r="F95" s="51"/>
      <c r="G95" s="36"/>
      <c r="H95" s="37">
        <f>H94-H91</f>
        <v>122201302</v>
      </c>
      <c r="I95" s="36"/>
      <c r="J95" s="36"/>
    </row>
    <row r="96" spans="1:10" ht="12.75">
      <c r="A96" s="49"/>
      <c r="B96" s="50"/>
      <c r="C96" s="50"/>
      <c r="D96" s="50"/>
      <c r="E96" s="51"/>
      <c r="F96" s="51"/>
      <c r="G96" s="36"/>
      <c r="H96" s="37"/>
      <c r="I96" s="36"/>
      <c r="J96" s="36"/>
    </row>
    <row r="97" spans="1:10" ht="12.75">
      <c r="A97" s="49"/>
      <c r="B97" s="52"/>
      <c r="C97" s="52"/>
      <c r="D97" s="52"/>
      <c r="E97" s="52"/>
      <c r="F97" s="52"/>
      <c r="G97" s="36"/>
      <c r="H97" s="37">
        <v>132894300</v>
      </c>
      <c r="I97" s="36"/>
      <c r="J97" s="36"/>
    </row>
    <row r="98" spans="1:10" ht="12.75">
      <c r="A98" s="36"/>
      <c r="B98" s="36"/>
      <c r="C98" s="36"/>
      <c r="D98" s="36"/>
      <c r="E98" s="36"/>
      <c r="F98" s="36"/>
      <c r="G98" s="36"/>
      <c r="H98" s="69">
        <f>H97-H83</f>
        <v>122201319</v>
      </c>
      <c r="I98" s="36"/>
      <c r="J98" s="36"/>
    </row>
    <row r="99" spans="1:10" ht="12.75">
      <c r="A99" s="36"/>
      <c r="B99" s="36"/>
      <c r="C99" s="36"/>
      <c r="D99" s="36"/>
      <c r="E99" s="36"/>
      <c r="F99" s="36"/>
      <c r="G99" s="36"/>
      <c r="H99" s="37"/>
      <c r="I99" s="36"/>
      <c r="J99" s="36"/>
    </row>
    <row r="100" spans="1:10" ht="12.75">
      <c r="A100" s="49"/>
      <c r="B100" s="50"/>
      <c r="C100" s="50"/>
      <c r="D100" s="50"/>
      <c r="E100" s="51"/>
      <c r="F100" s="51"/>
      <c r="G100" s="36"/>
      <c r="H100" s="37"/>
      <c r="I100" s="36"/>
      <c r="J100" s="36"/>
    </row>
    <row r="101" spans="1:10" ht="12.75">
      <c r="A101" s="49"/>
      <c r="B101" s="50"/>
      <c r="C101" s="50"/>
      <c r="D101" s="50"/>
      <c r="E101" s="51"/>
      <c r="F101" s="51"/>
      <c r="G101" s="36"/>
      <c r="H101" s="36"/>
      <c r="I101" s="36"/>
      <c r="J101" s="36"/>
    </row>
    <row r="102" spans="1:10" ht="12.75">
      <c r="A102" s="49"/>
      <c r="B102" s="50"/>
      <c r="C102" s="50"/>
      <c r="D102" s="50"/>
      <c r="E102" s="51"/>
      <c r="F102" s="51"/>
      <c r="G102" s="36"/>
      <c r="H102" s="36"/>
      <c r="I102" s="36"/>
      <c r="J102" s="36"/>
    </row>
    <row r="103" spans="1:10" ht="12.75">
      <c r="A103" s="49"/>
      <c r="B103" s="50"/>
      <c r="C103" s="50"/>
      <c r="D103" s="50"/>
      <c r="E103" s="51"/>
      <c r="F103" s="51"/>
      <c r="G103" s="36"/>
      <c r="H103" s="36"/>
      <c r="I103" s="36"/>
      <c r="J103" s="36"/>
    </row>
    <row r="104" spans="1:10" ht="12.75">
      <c r="A104" s="49"/>
      <c r="B104" s="50"/>
      <c r="C104" s="50"/>
      <c r="D104" s="50"/>
      <c r="E104" s="51"/>
      <c r="F104" s="51"/>
      <c r="G104" s="36"/>
      <c r="H104" s="36"/>
      <c r="I104" s="36"/>
      <c r="J104" s="36"/>
    </row>
    <row r="105" spans="1:10" ht="12.75">
      <c r="A105" s="49"/>
      <c r="B105" s="52"/>
      <c r="C105" s="52"/>
      <c r="D105" s="52"/>
      <c r="E105" s="52"/>
      <c r="F105" s="52"/>
      <c r="G105" s="36"/>
      <c r="H105" s="36"/>
      <c r="I105" s="36"/>
      <c r="J105" s="36"/>
    </row>
    <row r="106" spans="1:10" ht="12.75">
      <c r="A106" s="49"/>
      <c r="B106" s="50"/>
      <c r="C106" s="50"/>
      <c r="D106" s="50"/>
      <c r="E106" s="51"/>
      <c r="F106" s="51"/>
      <c r="G106" s="36"/>
      <c r="H106" s="36"/>
      <c r="I106" s="36"/>
      <c r="J106" s="36"/>
    </row>
    <row r="107" spans="1:10" ht="12.75">
      <c r="A107" s="49"/>
      <c r="B107" s="50"/>
      <c r="C107" s="50"/>
      <c r="D107" s="50"/>
      <c r="E107" s="51"/>
      <c r="F107" s="51"/>
      <c r="G107" s="36"/>
      <c r="H107" s="36"/>
      <c r="I107" s="36"/>
      <c r="J107" s="36"/>
    </row>
    <row r="108" spans="1:10" ht="12.75">
      <c r="A108" s="49"/>
      <c r="B108" s="50"/>
      <c r="C108" s="50"/>
      <c r="D108" s="50"/>
      <c r="E108" s="51"/>
      <c r="F108" s="51"/>
      <c r="G108" s="36"/>
      <c r="H108" s="36"/>
      <c r="I108" s="36"/>
      <c r="J108" s="36"/>
    </row>
    <row r="109" spans="1:10" ht="12.75">
      <c r="A109" s="49"/>
      <c r="B109" s="50"/>
      <c r="C109" s="50"/>
      <c r="D109" s="50"/>
      <c r="E109" s="51"/>
      <c r="F109" s="51"/>
      <c r="G109" s="36"/>
      <c r="H109" s="36"/>
      <c r="I109" s="36"/>
      <c r="J109" s="36"/>
    </row>
    <row r="110" spans="1:10" ht="12.75">
      <c r="A110" s="49"/>
      <c r="B110" s="50"/>
      <c r="C110" s="50"/>
      <c r="D110" s="50"/>
      <c r="E110" s="51"/>
      <c r="F110" s="51"/>
      <c r="G110" s="36"/>
      <c r="H110" s="36"/>
      <c r="I110" s="36"/>
      <c r="J110" s="36"/>
    </row>
    <row r="111" spans="1:10" ht="12.75">
      <c r="A111" s="49"/>
      <c r="B111" s="52"/>
      <c r="C111" s="52"/>
      <c r="D111" s="52"/>
      <c r="E111" s="52"/>
      <c r="F111" s="52"/>
      <c r="G111" s="36"/>
      <c r="H111" s="36"/>
      <c r="I111" s="36"/>
      <c r="J111" s="36"/>
    </row>
    <row r="112" spans="1:10" ht="12.75">
      <c r="A112" s="49"/>
      <c r="B112" s="50"/>
      <c r="C112" s="50"/>
      <c r="D112" s="50"/>
      <c r="E112" s="51"/>
      <c r="F112" s="51"/>
      <c r="G112" s="36"/>
      <c r="H112" s="36"/>
      <c r="I112" s="36"/>
      <c r="J112" s="36"/>
    </row>
    <row r="113" spans="1:10" ht="12.75">
      <c r="A113" s="49"/>
      <c r="B113" s="50"/>
      <c r="C113" s="50"/>
      <c r="D113" s="50"/>
      <c r="E113" s="51"/>
      <c r="F113" s="51"/>
      <c r="G113" s="36"/>
      <c r="H113" s="36"/>
      <c r="I113" s="36"/>
      <c r="J113" s="36"/>
    </row>
    <row r="114" spans="1:10" ht="12.75">
      <c r="A114" s="49"/>
      <c r="B114" s="50"/>
      <c r="C114" s="50"/>
      <c r="D114" s="50"/>
      <c r="E114" s="51"/>
      <c r="F114" s="51"/>
      <c r="G114" s="36"/>
      <c r="H114" s="36"/>
      <c r="I114" s="36"/>
      <c r="J114" s="36"/>
    </row>
    <row r="115" spans="1:10" ht="12.75">
      <c r="A115" s="49"/>
      <c r="B115" s="50"/>
      <c r="C115" s="50"/>
      <c r="D115" s="50"/>
      <c r="E115" s="51"/>
      <c r="F115" s="51"/>
      <c r="G115" s="36"/>
      <c r="H115" s="36"/>
      <c r="I115" s="36"/>
      <c r="J115" s="36"/>
    </row>
    <row r="116" spans="1:10" ht="12.75">
      <c r="A116" s="49"/>
      <c r="B116" s="50"/>
      <c r="C116" s="50"/>
      <c r="D116" s="50"/>
      <c r="E116" s="51"/>
      <c r="F116" s="51"/>
      <c r="G116" s="36"/>
      <c r="H116" s="36"/>
      <c r="I116" s="36"/>
      <c r="J116" s="36"/>
    </row>
    <row r="117" spans="1:10" ht="12.75">
      <c r="A117" s="49"/>
      <c r="B117" s="52"/>
      <c r="C117" s="52"/>
      <c r="D117" s="52"/>
      <c r="E117" s="52"/>
      <c r="F117" s="52"/>
      <c r="G117" s="36"/>
      <c r="H117" s="36"/>
      <c r="I117" s="36"/>
      <c r="J117" s="36"/>
    </row>
    <row r="118" spans="1:10" ht="12.75">
      <c r="A118" s="49"/>
      <c r="B118" s="50"/>
      <c r="C118" s="50"/>
      <c r="D118" s="50"/>
      <c r="E118" s="51"/>
      <c r="F118" s="51"/>
      <c r="G118" s="36"/>
      <c r="H118" s="36"/>
      <c r="I118" s="36"/>
      <c r="J118" s="36"/>
    </row>
    <row r="119" spans="1:10" ht="12.75">
      <c r="A119" s="49"/>
      <c r="B119" s="50"/>
      <c r="C119" s="50"/>
      <c r="D119" s="50"/>
      <c r="E119" s="51"/>
      <c r="F119" s="51"/>
      <c r="G119" s="36"/>
      <c r="H119" s="36"/>
      <c r="I119" s="36"/>
      <c r="J119" s="36"/>
    </row>
    <row r="120" spans="1:10" ht="12.75">
      <c r="A120" s="49"/>
      <c r="B120" s="50"/>
      <c r="C120" s="50"/>
      <c r="D120" s="50"/>
      <c r="E120" s="51"/>
      <c r="F120" s="51"/>
      <c r="G120" s="36"/>
      <c r="H120" s="36"/>
      <c r="I120" s="36"/>
      <c r="J120" s="36"/>
    </row>
    <row r="121" spans="1:10" ht="12.75">
      <c r="A121" s="49"/>
      <c r="B121" s="50"/>
      <c r="C121" s="50"/>
      <c r="D121" s="50"/>
      <c r="E121" s="51"/>
      <c r="F121" s="51"/>
      <c r="G121" s="36"/>
      <c r="H121" s="36"/>
      <c r="I121" s="36"/>
      <c r="J121" s="36"/>
    </row>
    <row r="122" spans="1:10" ht="12.75">
      <c r="A122" s="49"/>
      <c r="B122" s="50"/>
      <c r="C122" s="50"/>
      <c r="D122" s="50"/>
      <c r="E122" s="51"/>
      <c r="F122" s="51"/>
      <c r="G122" s="36"/>
      <c r="H122" s="36"/>
      <c r="I122" s="36"/>
      <c r="J122" s="36"/>
    </row>
    <row r="123" spans="1:10" ht="12.75">
      <c r="A123" s="49"/>
      <c r="B123" s="52"/>
      <c r="C123" s="52"/>
      <c r="D123" s="52"/>
      <c r="E123" s="52"/>
      <c r="F123" s="52"/>
      <c r="G123" s="36"/>
      <c r="H123" s="36"/>
      <c r="I123" s="36"/>
      <c r="J123" s="36"/>
    </row>
    <row r="124" spans="1:10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ht="12.75">
      <c r="A125" s="49"/>
      <c r="B125" s="50"/>
      <c r="C125" s="50"/>
      <c r="D125" s="50"/>
      <c r="E125" s="51"/>
      <c r="F125" s="51"/>
      <c r="G125" s="50"/>
      <c r="H125" s="36"/>
      <c r="I125" s="36"/>
      <c r="J125" s="36"/>
    </row>
    <row r="126" spans="1:10" ht="12.75">
      <c r="A126" s="49"/>
      <c r="B126" s="50"/>
      <c r="C126" s="50"/>
      <c r="D126" s="50"/>
      <c r="E126" s="51"/>
      <c r="F126" s="51"/>
      <c r="G126" s="50"/>
      <c r="H126" s="36"/>
      <c r="I126" s="36"/>
      <c r="J126" s="36"/>
    </row>
    <row r="127" spans="1:10" ht="12.75">
      <c r="A127" s="49"/>
      <c r="B127" s="50"/>
      <c r="C127" s="50"/>
      <c r="D127" s="50"/>
      <c r="E127" s="51"/>
      <c r="F127" s="51"/>
      <c r="G127" s="50"/>
      <c r="H127" s="36"/>
      <c r="I127" s="36"/>
      <c r="J127" s="36"/>
    </row>
    <row r="128" spans="1:10" ht="12.75">
      <c r="A128" s="49"/>
      <c r="B128" s="50"/>
      <c r="C128" s="50"/>
      <c r="D128" s="50"/>
      <c r="E128" s="51"/>
      <c r="F128" s="51"/>
      <c r="G128" s="50"/>
      <c r="H128" s="36"/>
      <c r="I128" s="36"/>
      <c r="J128" s="36"/>
    </row>
    <row r="129" spans="1:10" ht="12.75">
      <c r="A129" s="49"/>
      <c r="B129" s="50"/>
      <c r="C129" s="50"/>
      <c r="D129" s="50"/>
      <c r="E129" s="51"/>
      <c r="F129" s="51"/>
      <c r="G129" s="50"/>
      <c r="H129" s="36"/>
      <c r="I129" s="36"/>
      <c r="J129" s="36"/>
    </row>
    <row r="130" spans="1:10" ht="12.75">
      <c r="A130" s="49"/>
      <c r="B130" s="52"/>
      <c r="C130" s="52"/>
      <c r="D130" s="52"/>
      <c r="E130" s="52"/>
      <c r="F130" s="52"/>
      <c r="G130" s="50"/>
      <c r="H130" s="36"/>
      <c r="I130" s="36"/>
      <c r="J130" s="36"/>
    </row>
    <row r="131" spans="1:10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</sheetData>
  <sheetProtection/>
  <mergeCells count="36">
    <mergeCell ref="A7:A12"/>
    <mergeCell ref="B12:E12"/>
    <mergeCell ref="A13:A18"/>
    <mergeCell ref="B18:E18"/>
    <mergeCell ref="A19:A24"/>
    <mergeCell ref="B24:E24"/>
    <mergeCell ref="A25:A30"/>
    <mergeCell ref="B30:E30"/>
    <mergeCell ref="A31:A36"/>
    <mergeCell ref="B36:E36"/>
    <mergeCell ref="A37:A42"/>
    <mergeCell ref="B42:E42"/>
    <mergeCell ref="A43:A48"/>
    <mergeCell ref="B48:E48"/>
    <mergeCell ref="A49:A54"/>
    <mergeCell ref="B54:E54"/>
    <mergeCell ref="A55:A60"/>
    <mergeCell ref="B60:E60"/>
    <mergeCell ref="B79:E79"/>
    <mergeCell ref="A61:G61"/>
    <mergeCell ref="A62:G62"/>
    <mergeCell ref="A63:A65"/>
    <mergeCell ref="A66:G66"/>
    <mergeCell ref="A67:G67"/>
    <mergeCell ref="A68:A70"/>
    <mergeCell ref="B70:E70"/>
    <mergeCell ref="A80:G80"/>
    <mergeCell ref="A81:G81"/>
    <mergeCell ref="A82:G82"/>
    <mergeCell ref="A83:G83"/>
    <mergeCell ref="M85:O85"/>
    <mergeCell ref="A71:A73"/>
    <mergeCell ref="B73:E73"/>
    <mergeCell ref="A74:A76"/>
    <mergeCell ref="B76:E76"/>
    <mergeCell ref="A77:A79"/>
  </mergeCells>
  <printOptions/>
  <pageMargins left="0.75" right="0.75" top="1" bottom="1" header="0.5" footer="0.5"/>
  <pageSetup orientation="portrait" paperSize="9"/>
  <legacyDrawing r:id="rId13"/>
  <oleObjects>
    <oleObject progId="Equation.3" shapeId="1277509" r:id="rId1"/>
    <oleObject progId="Equation.3" shapeId="1277510" r:id="rId2"/>
    <oleObject progId="Equation.3" shapeId="1277511" r:id="rId3"/>
    <oleObject progId="Equation.3" shapeId="1277512" r:id="rId4"/>
    <oleObject progId="Equation.3" shapeId="1277513" r:id="rId5"/>
    <oleObject progId="Equation.3" shapeId="1277514" r:id="rId6"/>
    <oleObject progId="Equation.3" shapeId="1277515" r:id="rId7"/>
    <oleObject progId="Equation.3" shapeId="1277516" r:id="rId8"/>
    <oleObject progId="Equation.3" shapeId="1277517" r:id="rId9"/>
    <oleObject progId="Equation.3" shapeId="1277518" r:id="rId10"/>
    <oleObject progId="Equation.3" shapeId="1277519" r:id="rId11"/>
    <oleObject progId="Equation.3" shapeId="1277520" r:id="rId1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3.28125" style="0" customWidth="1"/>
    <col min="2" max="2" width="7.28125" style="0" customWidth="1"/>
    <col min="3" max="3" width="8.7109375" style="0" customWidth="1"/>
    <col min="4" max="4" width="8.8515625" style="0" customWidth="1"/>
    <col min="5" max="5" width="12.7109375" style="0" customWidth="1"/>
    <col min="6" max="6" width="7.7109375" style="0" customWidth="1"/>
    <col min="7" max="7" width="10.7109375" style="0" customWidth="1"/>
    <col min="8" max="12" width="10.7109375" style="0" bestFit="1" customWidth="1"/>
    <col min="13" max="13" width="7.57421875" style="0" customWidth="1"/>
    <col min="14" max="15" width="8.00390625" style="0" customWidth="1"/>
    <col min="16" max="18" width="10.7109375" style="0" bestFit="1" customWidth="1"/>
    <col min="19" max="19" width="10.140625" style="0" bestFit="1" customWidth="1"/>
  </cols>
  <sheetData>
    <row r="1" ht="12.75">
      <c r="A1" t="s">
        <v>70</v>
      </c>
    </row>
    <row r="2" ht="7.5" customHeight="1"/>
    <row r="3" ht="12.75">
      <c r="A3" s="38" t="s">
        <v>71</v>
      </c>
    </row>
    <row r="5" ht="12.75" hidden="1"/>
    <row r="6" spans="1:19" ht="48.75" customHeight="1">
      <c r="A6" s="1" t="s">
        <v>0</v>
      </c>
      <c r="B6" s="1" t="s">
        <v>1</v>
      </c>
      <c r="C6" s="39" t="s">
        <v>2</v>
      </c>
      <c r="D6" s="1" t="s">
        <v>3</v>
      </c>
      <c r="E6" s="1" t="s">
        <v>4</v>
      </c>
      <c r="F6" s="1" t="s">
        <v>6</v>
      </c>
      <c r="G6" s="1" t="s">
        <v>72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</row>
    <row r="7" spans="1:19" ht="12.75" customHeight="1">
      <c r="A7" s="284" t="s">
        <v>19</v>
      </c>
      <c r="B7" s="40" t="s">
        <v>73</v>
      </c>
      <c r="C7" s="40" t="s">
        <v>20</v>
      </c>
      <c r="D7" s="41" t="s">
        <v>74</v>
      </c>
      <c r="E7" s="42" t="s">
        <v>75</v>
      </c>
      <c r="F7" s="40" t="s">
        <v>76</v>
      </c>
      <c r="G7" s="43">
        <f>H7+I7+J7+K7+L7+M7+N7+O7+P7+Q7+R7+S7</f>
        <v>819027.73</v>
      </c>
      <c r="H7" s="44">
        <f>'[1]свод обед завтрак'!C6</f>
        <v>70345.94</v>
      </c>
      <c r="I7" s="44">
        <f>'[1]свод обед завтрак'!D6</f>
        <v>90444.78</v>
      </c>
      <c r="J7" s="44">
        <f>'[1]свод обед завтрак'!E6</f>
        <v>100494.19999999998</v>
      </c>
      <c r="K7" s="44">
        <f>'[1]свод обед завтрак'!F6</f>
        <v>80395.36</v>
      </c>
      <c r="L7" s="44">
        <f>'[1]свод обед завтрак'!G6</f>
        <v>80395.36</v>
      </c>
      <c r="M7" s="44">
        <f>'[1]свод обед завтрак'!H6</f>
        <v>0</v>
      </c>
      <c r="N7" s="44">
        <f>'[1]свод обед завтрак'!I6</f>
        <v>0</v>
      </c>
      <c r="O7" s="44">
        <f>'[1]свод обед завтрак'!J6</f>
        <v>0</v>
      </c>
      <c r="P7" s="44">
        <f>'[1]свод обед завтрак'!K6</f>
        <v>105518.91</v>
      </c>
      <c r="Q7" s="44">
        <f>'[1]свод обед завтрак'!L6</f>
        <v>105518.90999999999</v>
      </c>
      <c r="R7" s="44">
        <f>'[1]свод обед завтрак'!M6</f>
        <v>75370.65</v>
      </c>
      <c r="S7" s="44">
        <f>'[1]свод обед завтрак'!N6</f>
        <v>110543.62</v>
      </c>
    </row>
    <row r="8" spans="1:19" ht="12.75">
      <c r="A8" s="284"/>
      <c r="B8" s="40" t="s">
        <v>73</v>
      </c>
      <c r="C8" s="40" t="s">
        <v>20</v>
      </c>
      <c r="D8" s="41" t="s">
        <v>74</v>
      </c>
      <c r="E8" s="42" t="s">
        <v>75</v>
      </c>
      <c r="F8" s="40" t="s">
        <v>77</v>
      </c>
      <c r="G8" s="43">
        <f>H8+I8+J8+K8+L8+M8+N8+O8+P8+Q8+R8+S8</f>
        <v>32842.87</v>
      </c>
      <c r="H8" s="44">
        <f>'[1]свод дети на дому'!C6</f>
        <v>2820.8599999999997</v>
      </c>
      <c r="I8" s="44">
        <f>'[1]свод дети на дому'!D6</f>
        <v>3626.8199999999997</v>
      </c>
      <c r="J8" s="44">
        <f>'[1]свод дети на дому'!E6</f>
        <v>4029.8</v>
      </c>
      <c r="K8" s="44">
        <f>'[1]свод дети на дому'!F6</f>
        <v>3223.84</v>
      </c>
      <c r="L8" s="44">
        <f>'[1]свод дети на дому'!G6</f>
        <v>3223.84</v>
      </c>
      <c r="M8" s="44">
        <f>'[1]свод дети на дому'!H6</f>
        <v>0</v>
      </c>
      <c r="N8" s="44">
        <f>'[1]свод дети на дому'!I6</f>
        <v>0</v>
      </c>
      <c r="O8" s="44">
        <f>'[1]свод дети на дому'!J6</f>
        <v>0</v>
      </c>
      <c r="P8" s="44">
        <f>'[1]свод дети на дому'!K6</f>
        <v>4231.29</v>
      </c>
      <c r="Q8" s="44">
        <f>'[1]свод дети на дому'!L6</f>
        <v>4231.29</v>
      </c>
      <c r="R8" s="44">
        <f>'[1]свод дети на дому'!M6</f>
        <v>3022.35</v>
      </c>
      <c r="S8" s="44">
        <f>'[1]свод дети на дому'!N6</f>
        <v>4432.78</v>
      </c>
    </row>
    <row r="9" spans="1:19" ht="12.75">
      <c r="A9" s="284"/>
      <c r="B9" s="289" t="s">
        <v>26</v>
      </c>
      <c r="C9" s="289"/>
      <c r="D9" s="289"/>
      <c r="E9" s="289"/>
      <c r="F9" s="40"/>
      <c r="G9" s="45">
        <f aca="true" t="shared" si="0" ref="G9:S9">SUM(G7:G8)</f>
        <v>851870.6</v>
      </c>
      <c r="H9" s="45">
        <f t="shared" si="0"/>
        <v>73166.8</v>
      </c>
      <c r="I9" s="45">
        <f t="shared" si="0"/>
        <v>94071.6</v>
      </c>
      <c r="J9" s="45">
        <f t="shared" si="0"/>
        <v>104523.99999999999</v>
      </c>
      <c r="K9" s="45">
        <f t="shared" si="0"/>
        <v>83619.2</v>
      </c>
      <c r="L9" s="45">
        <f t="shared" si="0"/>
        <v>83619.2</v>
      </c>
      <c r="M9" s="45">
        <f t="shared" si="0"/>
        <v>0</v>
      </c>
      <c r="N9" s="45">
        <f t="shared" si="0"/>
        <v>0</v>
      </c>
      <c r="O9" s="45">
        <f t="shared" si="0"/>
        <v>0</v>
      </c>
      <c r="P9" s="45">
        <f t="shared" si="0"/>
        <v>109750.2</v>
      </c>
      <c r="Q9" s="45">
        <f t="shared" si="0"/>
        <v>109750.19999999998</v>
      </c>
      <c r="R9" s="45">
        <f t="shared" si="0"/>
        <v>78393</v>
      </c>
      <c r="S9" s="45">
        <f t="shared" si="0"/>
        <v>114976.4</v>
      </c>
    </row>
    <row r="10" spans="1:19" ht="12.75">
      <c r="A10" s="284" t="s">
        <v>78</v>
      </c>
      <c r="B10" s="40" t="s">
        <v>79</v>
      </c>
      <c r="C10" s="40" t="s">
        <v>20</v>
      </c>
      <c r="D10" s="41" t="s">
        <v>74</v>
      </c>
      <c r="E10" s="42" t="s">
        <v>75</v>
      </c>
      <c r="F10" s="40" t="s">
        <v>76</v>
      </c>
      <c r="G10" s="43">
        <f>H10+I10+J10+K10+L10+M10+N10+O10+P10+Q10+R10+S10</f>
        <v>1190089.0799999998</v>
      </c>
      <c r="H10" s="44">
        <f>'[1]свод обед завтрак'!C9</f>
        <v>102216.24000000002</v>
      </c>
      <c r="I10" s="44">
        <f>'[1]свод обед завтрак'!D9</f>
        <v>131420.88</v>
      </c>
      <c r="J10" s="44">
        <f>'[1]свод обед завтрак'!E9</f>
        <v>146023.19999999998</v>
      </c>
      <c r="K10" s="44">
        <f>'[1]свод обед завтрак'!F9</f>
        <v>116818.56</v>
      </c>
      <c r="L10" s="44">
        <f>'[1]свод обед завтрак'!G9</f>
        <v>116818.56</v>
      </c>
      <c r="M10" s="44">
        <f>'[1]свод обед завтрак'!H9</f>
        <v>0</v>
      </c>
      <c r="N10" s="44">
        <f>'[1]свод обед завтрак'!I9</f>
        <v>0</v>
      </c>
      <c r="O10" s="44">
        <f>'[1]свод обед завтрак'!J9</f>
        <v>0</v>
      </c>
      <c r="P10" s="44">
        <f>'[1]свод обед завтрак'!K9</f>
        <v>153324.36000000002</v>
      </c>
      <c r="Q10" s="44">
        <f>'[1]свод обед завтрак'!L9</f>
        <v>153324.36</v>
      </c>
      <c r="R10" s="44">
        <f>'[1]свод обед завтрак'!M9</f>
        <v>109517.4</v>
      </c>
      <c r="S10" s="44">
        <f>'[1]свод обед завтрак'!N9</f>
        <v>160625.52</v>
      </c>
    </row>
    <row r="11" spans="1:19" ht="12.75">
      <c r="A11" s="284"/>
      <c r="B11" s="40" t="s">
        <v>79</v>
      </c>
      <c r="C11" s="40" t="s">
        <v>20</v>
      </c>
      <c r="D11" s="41" t="s">
        <v>74</v>
      </c>
      <c r="E11" s="42" t="s">
        <v>75</v>
      </c>
      <c r="F11" s="40" t="s">
        <v>77</v>
      </c>
      <c r="G11" s="43">
        <f>H11+I11+J11+K11+L11+M11+N11+O11+P11+Q11+R11+S11</f>
        <v>0</v>
      </c>
      <c r="H11" s="44">
        <f>'[1]свод дети на дому'!C9</f>
        <v>0</v>
      </c>
      <c r="I11" s="44">
        <f>'[1]свод дети на дому'!D9</f>
        <v>0</v>
      </c>
      <c r="J11" s="44">
        <f>'[1]свод дети на дому'!E9</f>
        <v>0</v>
      </c>
      <c r="K11" s="44">
        <f>'[1]свод дети на дому'!F9</f>
        <v>0</v>
      </c>
      <c r="L11" s="44">
        <f>'[1]свод дети на дому'!G9</f>
        <v>0</v>
      </c>
      <c r="M11" s="44">
        <f>'[1]свод дети на дому'!H9</f>
        <v>0</v>
      </c>
      <c r="N11" s="44">
        <f>'[1]свод дети на дому'!I9</f>
        <v>0</v>
      </c>
      <c r="O11" s="44">
        <f>'[1]свод дети на дому'!J9</f>
        <v>0</v>
      </c>
      <c r="P11" s="44">
        <f>'[1]свод дети на дому'!K9</f>
        <v>0</v>
      </c>
      <c r="Q11" s="44">
        <f>'[1]свод дети на дому'!L9</f>
        <v>0</v>
      </c>
      <c r="R11" s="44">
        <f>'[1]свод дети на дому'!M9</f>
        <v>0</v>
      </c>
      <c r="S11" s="44">
        <f>'[1]свод дети на дому'!N9</f>
        <v>0</v>
      </c>
    </row>
    <row r="12" spans="1:19" ht="12.75">
      <c r="A12" s="284"/>
      <c r="B12" s="289" t="s">
        <v>26</v>
      </c>
      <c r="C12" s="289"/>
      <c r="D12" s="289"/>
      <c r="E12" s="289"/>
      <c r="F12" s="40"/>
      <c r="G12" s="45">
        <f aca="true" t="shared" si="1" ref="G12:S12">SUM(G10:G11)</f>
        <v>1190089.0799999998</v>
      </c>
      <c r="H12" s="45">
        <f t="shared" si="1"/>
        <v>102216.24000000002</v>
      </c>
      <c r="I12" s="45">
        <f t="shared" si="1"/>
        <v>131420.88</v>
      </c>
      <c r="J12" s="45">
        <f t="shared" si="1"/>
        <v>146023.19999999998</v>
      </c>
      <c r="K12" s="45">
        <f t="shared" si="1"/>
        <v>116818.56</v>
      </c>
      <c r="L12" s="45">
        <f t="shared" si="1"/>
        <v>116818.56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153324.36000000002</v>
      </c>
      <c r="Q12" s="45">
        <f t="shared" si="1"/>
        <v>153324.36</v>
      </c>
      <c r="R12" s="45">
        <f t="shared" si="1"/>
        <v>109517.4</v>
      </c>
      <c r="S12" s="45">
        <f t="shared" si="1"/>
        <v>160625.52</v>
      </c>
    </row>
    <row r="13" spans="1:19" ht="12.75">
      <c r="A13" s="284" t="s">
        <v>31</v>
      </c>
      <c r="B13" s="40" t="s">
        <v>80</v>
      </c>
      <c r="C13" s="40" t="s">
        <v>20</v>
      </c>
      <c r="D13" s="41" t="s">
        <v>74</v>
      </c>
      <c r="E13" s="42" t="s">
        <v>75</v>
      </c>
      <c r="F13" s="40" t="s">
        <v>76</v>
      </c>
      <c r="G13" s="43">
        <f>H13+I13+J13+K13+L13+M13+N13+O13+P13+Q13+R13+S13</f>
        <v>1211052.51</v>
      </c>
      <c r="H13" s="44">
        <f>'[1]свод обед завтрак'!C15</f>
        <v>104016.78</v>
      </c>
      <c r="I13" s="44">
        <f>'[1]свод обед завтрак'!D15</f>
        <v>133735.86</v>
      </c>
      <c r="J13" s="44">
        <f>'[1]свод обед завтрак'!E15</f>
        <v>148595.4</v>
      </c>
      <c r="K13" s="44">
        <f>'[1]свод обед завтрак'!F15</f>
        <v>118876.31999999999</v>
      </c>
      <c r="L13" s="44">
        <f>'[1]свод обед завтрак'!G15</f>
        <v>118876.31999999999</v>
      </c>
      <c r="M13" s="44">
        <f>'[1]свод обед завтрак'!H15</f>
        <v>0</v>
      </c>
      <c r="N13" s="44">
        <f>'[1]свод обед завтрак'!I15</f>
        <v>0</v>
      </c>
      <c r="O13" s="44">
        <f>'[1]свод обед завтрак'!J15</f>
        <v>0</v>
      </c>
      <c r="P13" s="44">
        <f>'[1]свод обед завтрак'!K15</f>
        <v>156025.17</v>
      </c>
      <c r="Q13" s="44">
        <f>'[1]свод обед завтрак'!L15</f>
        <v>156025.17</v>
      </c>
      <c r="R13" s="44">
        <f>'[1]свод обед завтрак'!M15</f>
        <v>111446.55000000002</v>
      </c>
      <c r="S13" s="44">
        <f>'[1]свод обед завтрак'!N15</f>
        <v>163454.94</v>
      </c>
    </row>
    <row r="14" spans="1:19" ht="12.75">
      <c r="A14" s="284"/>
      <c r="B14" s="40" t="s">
        <v>80</v>
      </c>
      <c r="C14" s="40" t="s">
        <v>20</v>
      </c>
      <c r="D14" s="41" t="s">
        <v>74</v>
      </c>
      <c r="E14" s="42" t="s">
        <v>75</v>
      </c>
      <c r="F14" s="40" t="s">
        <v>77</v>
      </c>
      <c r="G14" s="43">
        <f>H14+I14+J14+K14+L14+M14+N14+O14+P14+Q14+R14+S14</f>
        <v>15380.68</v>
      </c>
      <c r="H14" s="44">
        <f>'[1]свод дети на дому'!C15</f>
        <v>1321.04</v>
      </c>
      <c r="I14" s="44">
        <f>'[1]свод дети на дому'!D15</f>
        <v>1698.48</v>
      </c>
      <c r="J14" s="44">
        <f>'[1]свод дети на дому'!E15</f>
        <v>1887.2</v>
      </c>
      <c r="K14" s="44">
        <f>'[1]свод дети на дому'!F15</f>
        <v>1509.76</v>
      </c>
      <c r="L14" s="44">
        <f>'[1]свод дети на дому'!G15</f>
        <v>1509.76</v>
      </c>
      <c r="M14" s="44">
        <f>'[1]свод дети на дому'!H15</f>
        <v>0</v>
      </c>
      <c r="N14" s="44">
        <f>'[1]свод дети на дому'!I15</f>
        <v>0</v>
      </c>
      <c r="O14" s="44">
        <f>'[1]свод дети на дому'!J15</f>
        <v>0</v>
      </c>
      <c r="P14" s="44">
        <f>'[1]свод дети на дому'!K15</f>
        <v>1981.56</v>
      </c>
      <c r="Q14" s="44">
        <f>'[1]свод дети на дому'!L15</f>
        <v>1981.56</v>
      </c>
      <c r="R14" s="44">
        <f>'[1]свод дети на дому'!M15</f>
        <v>1415.4</v>
      </c>
      <c r="S14" s="44">
        <f>'[1]свод дети на дому'!N15</f>
        <v>2075.92</v>
      </c>
    </row>
    <row r="15" spans="1:19" ht="12.75">
      <c r="A15" s="284"/>
      <c r="B15" s="285" t="s">
        <v>26</v>
      </c>
      <c r="C15" s="286"/>
      <c r="D15" s="286"/>
      <c r="E15" s="287"/>
      <c r="F15" s="40"/>
      <c r="G15" s="45">
        <f aca="true" t="shared" si="2" ref="G15:S15">SUM(G13:G14)</f>
        <v>1226433.19</v>
      </c>
      <c r="H15" s="45">
        <f t="shared" si="2"/>
        <v>105337.81999999999</v>
      </c>
      <c r="I15" s="45">
        <f t="shared" si="2"/>
        <v>135434.34</v>
      </c>
      <c r="J15" s="45">
        <f t="shared" si="2"/>
        <v>150482.6</v>
      </c>
      <c r="K15" s="45">
        <f t="shared" si="2"/>
        <v>120386.07999999999</v>
      </c>
      <c r="L15" s="45">
        <f t="shared" si="2"/>
        <v>120386.07999999999</v>
      </c>
      <c r="M15" s="45">
        <f t="shared" si="2"/>
        <v>0</v>
      </c>
      <c r="N15" s="45">
        <f t="shared" si="2"/>
        <v>0</v>
      </c>
      <c r="O15" s="45">
        <f t="shared" si="2"/>
        <v>0</v>
      </c>
      <c r="P15" s="45">
        <f t="shared" si="2"/>
        <v>158006.73</v>
      </c>
      <c r="Q15" s="45">
        <f t="shared" si="2"/>
        <v>158006.73</v>
      </c>
      <c r="R15" s="45">
        <f t="shared" si="2"/>
        <v>112861.95000000001</v>
      </c>
      <c r="S15" s="45">
        <f t="shared" si="2"/>
        <v>165530.86000000002</v>
      </c>
    </row>
    <row r="16" spans="1:19" ht="12.75">
      <c r="A16" s="284" t="s">
        <v>32</v>
      </c>
      <c r="B16" s="40" t="s">
        <v>81</v>
      </c>
      <c r="C16" s="40" t="s">
        <v>20</v>
      </c>
      <c r="D16" s="41" t="s">
        <v>74</v>
      </c>
      <c r="E16" s="42" t="s">
        <v>75</v>
      </c>
      <c r="F16" s="40" t="s">
        <v>76</v>
      </c>
      <c r="G16" s="43">
        <f>H16+I16+J16+K16+L16+M16+N16+O16+P16+Q16+R16+S16</f>
        <v>153312.91</v>
      </c>
      <c r="H16" s="44">
        <f>'[1]свод обед завтрак'!C8</f>
        <v>13167.98</v>
      </c>
      <c r="I16" s="44">
        <f>'[1]свод обед завтрак'!D8</f>
        <v>16930.26</v>
      </c>
      <c r="J16" s="44">
        <f>'[1]свод обед завтрак'!E8</f>
        <v>18811.4</v>
      </c>
      <c r="K16" s="44">
        <f>'[1]свод обед завтрак'!F8</f>
        <v>15049.119999999999</v>
      </c>
      <c r="L16" s="44">
        <f>'[1]свод обед завтрак'!G8</f>
        <v>15049.119999999999</v>
      </c>
      <c r="M16" s="44">
        <f>'[1]свод обед завтрак'!H8</f>
        <v>0</v>
      </c>
      <c r="N16" s="44">
        <f>'[1]свод обед завтрак'!I8</f>
        <v>0</v>
      </c>
      <c r="O16" s="44">
        <f>'[1]свод обед завтрак'!J8</f>
        <v>0</v>
      </c>
      <c r="P16" s="44">
        <f>'[1]свод обед завтрак'!K8</f>
        <v>19751.97</v>
      </c>
      <c r="Q16" s="44">
        <f>'[1]свод обед завтрак'!L8</f>
        <v>19751.97</v>
      </c>
      <c r="R16" s="44">
        <f>'[1]свод обед завтрак'!M8</f>
        <v>14108.55</v>
      </c>
      <c r="S16" s="44">
        <f>'[1]свод обед завтрак'!N8</f>
        <v>20692.54</v>
      </c>
    </row>
    <row r="17" spans="1:19" ht="12.75">
      <c r="A17" s="284"/>
      <c r="B17" s="40" t="s">
        <v>81</v>
      </c>
      <c r="C17" s="40" t="s">
        <v>20</v>
      </c>
      <c r="D17" s="41" t="s">
        <v>74</v>
      </c>
      <c r="E17" s="42" t="s">
        <v>75</v>
      </c>
      <c r="F17" s="40" t="s">
        <v>77</v>
      </c>
      <c r="G17" s="43">
        <f>H17+I17+J17+K17+L17+M17+N17+O17+P17+Q17+R17+S17</f>
        <v>34924.38</v>
      </c>
      <c r="H17" s="44">
        <f>'[1]свод дети на дому'!C8</f>
        <v>2999.64</v>
      </c>
      <c r="I17" s="44">
        <f>'[1]свод дети на дому'!D8</f>
        <v>3856.68</v>
      </c>
      <c r="J17" s="44">
        <f>'[1]свод дети на дому'!E8</f>
        <v>4285.2</v>
      </c>
      <c r="K17" s="44">
        <f>'[1]свод дети на дому'!F8</f>
        <v>3428.16</v>
      </c>
      <c r="L17" s="44">
        <f>'[1]свод дети на дому'!G8</f>
        <v>3428.16</v>
      </c>
      <c r="M17" s="44">
        <f>'[1]свод дети на дому'!H8</f>
        <v>0</v>
      </c>
      <c r="N17" s="44">
        <f>'[1]свод дети на дому'!I8</f>
        <v>0</v>
      </c>
      <c r="O17" s="44">
        <f>'[1]свод дети на дому'!J8</f>
        <v>0</v>
      </c>
      <c r="P17" s="44">
        <f>'[1]свод дети на дому'!K8</f>
        <v>4499.46</v>
      </c>
      <c r="Q17" s="44">
        <f>'[1]свод дети на дому'!L8</f>
        <v>4499.46</v>
      </c>
      <c r="R17" s="44">
        <f>'[1]свод дети на дому'!M8</f>
        <v>3213.8999999999996</v>
      </c>
      <c r="S17" s="44">
        <f>'[1]свод дети на дому'!N8</f>
        <v>4713.719999999999</v>
      </c>
    </row>
    <row r="18" spans="1:19" ht="12.75">
      <c r="A18" s="284"/>
      <c r="B18" s="289" t="s">
        <v>26</v>
      </c>
      <c r="C18" s="289"/>
      <c r="D18" s="289"/>
      <c r="E18" s="289"/>
      <c r="F18" s="40"/>
      <c r="G18" s="45">
        <f aca="true" t="shared" si="3" ref="G18:S18">SUM(G16:G17)</f>
        <v>188237.29</v>
      </c>
      <c r="H18" s="45">
        <f t="shared" si="3"/>
        <v>16167.619999999999</v>
      </c>
      <c r="I18" s="45">
        <f t="shared" si="3"/>
        <v>20786.94</v>
      </c>
      <c r="J18" s="45">
        <f t="shared" si="3"/>
        <v>23096.600000000002</v>
      </c>
      <c r="K18" s="45">
        <f t="shared" si="3"/>
        <v>18477.28</v>
      </c>
      <c r="L18" s="45">
        <f t="shared" si="3"/>
        <v>18477.28</v>
      </c>
      <c r="M18" s="45">
        <f t="shared" si="3"/>
        <v>0</v>
      </c>
      <c r="N18" s="45">
        <f t="shared" si="3"/>
        <v>0</v>
      </c>
      <c r="O18" s="45">
        <f t="shared" si="3"/>
        <v>0</v>
      </c>
      <c r="P18" s="45">
        <f t="shared" si="3"/>
        <v>24251.43</v>
      </c>
      <c r="Q18" s="45">
        <f t="shared" si="3"/>
        <v>24251.43</v>
      </c>
      <c r="R18" s="45">
        <f t="shared" si="3"/>
        <v>17322.449999999997</v>
      </c>
      <c r="S18" s="45">
        <f t="shared" si="3"/>
        <v>25406.260000000002</v>
      </c>
    </row>
    <row r="19" spans="1:19" ht="12.75">
      <c r="A19" s="288" t="s">
        <v>82</v>
      </c>
      <c r="B19" s="288"/>
      <c r="C19" s="288"/>
      <c r="D19" s="288"/>
      <c r="E19" s="288"/>
      <c r="F19" s="288"/>
      <c r="G19" s="45">
        <f>G18+G15+G12+G9</f>
        <v>3456630.1599999997</v>
      </c>
      <c r="H19" s="45">
        <f aca="true" t="shared" si="4" ref="H19:S19">H18+H15+H12+H9</f>
        <v>296888.48</v>
      </c>
      <c r="I19" s="45">
        <f t="shared" si="4"/>
        <v>381713.76</v>
      </c>
      <c r="J19" s="45">
        <f t="shared" si="4"/>
        <v>424126.4</v>
      </c>
      <c r="K19" s="45">
        <f t="shared" si="4"/>
        <v>339301.12</v>
      </c>
      <c r="L19" s="45">
        <f t="shared" si="4"/>
        <v>339301.12</v>
      </c>
      <c r="M19" s="45">
        <f t="shared" si="4"/>
        <v>0</v>
      </c>
      <c r="N19" s="45">
        <f t="shared" si="4"/>
        <v>0</v>
      </c>
      <c r="O19" s="45">
        <f t="shared" si="4"/>
        <v>0</v>
      </c>
      <c r="P19" s="45">
        <f t="shared" si="4"/>
        <v>445332.72000000003</v>
      </c>
      <c r="Q19" s="45">
        <f t="shared" si="4"/>
        <v>445332.72</v>
      </c>
      <c r="R19" s="45">
        <f t="shared" si="4"/>
        <v>318094.8</v>
      </c>
      <c r="S19" s="45">
        <f t="shared" si="4"/>
        <v>466539.04000000004</v>
      </c>
    </row>
    <row r="20" spans="1:19" ht="12.75">
      <c r="A20" s="288" t="s">
        <v>83</v>
      </c>
      <c r="B20" s="288"/>
      <c r="C20" s="288"/>
      <c r="D20" s="288"/>
      <c r="E20" s="288"/>
      <c r="F20" s="288"/>
      <c r="G20" s="45">
        <f>H20+I20+J20+K20+L20+M20+N20+O20+P20+Q20+R20+S20</f>
        <v>3373482.23</v>
      </c>
      <c r="H20" s="45">
        <f>H16+H13+H10+H7</f>
        <v>289746.94</v>
      </c>
      <c r="I20" s="45">
        <f aca="true" t="shared" si="5" ref="I20:S20">I16+I13+I10+I7</f>
        <v>372531.78</v>
      </c>
      <c r="J20" s="45">
        <f t="shared" si="5"/>
        <v>413924.19999999995</v>
      </c>
      <c r="K20" s="45">
        <f t="shared" si="5"/>
        <v>331139.36</v>
      </c>
      <c r="L20" s="45">
        <f t="shared" si="5"/>
        <v>331139.36</v>
      </c>
      <c r="M20" s="45">
        <f t="shared" si="5"/>
        <v>0</v>
      </c>
      <c r="N20" s="45">
        <f t="shared" si="5"/>
        <v>0</v>
      </c>
      <c r="O20" s="45">
        <f t="shared" si="5"/>
        <v>0</v>
      </c>
      <c r="P20" s="45">
        <f t="shared" si="5"/>
        <v>434620.41000000003</v>
      </c>
      <c r="Q20" s="45">
        <f t="shared" si="5"/>
        <v>434620.41</v>
      </c>
      <c r="R20" s="45">
        <f t="shared" si="5"/>
        <v>310443.15</v>
      </c>
      <c r="S20" s="45">
        <f t="shared" si="5"/>
        <v>455316.62</v>
      </c>
    </row>
    <row r="21" spans="1:19" ht="12.75">
      <c r="A21" s="288" t="s">
        <v>84</v>
      </c>
      <c r="B21" s="288"/>
      <c r="C21" s="288"/>
      <c r="D21" s="288"/>
      <c r="E21" s="288"/>
      <c r="F21" s="288"/>
      <c r="G21" s="45">
        <f>G17+G14+G11+G8</f>
        <v>83147.93</v>
      </c>
      <c r="H21" s="45">
        <f aca="true" t="shared" si="6" ref="H21:S21">H17+H14+H11+H8</f>
        <v>7141.54</v>
      </c>
      <c r="I21" s="45">
        <f t="shared" si="6"/>
        <v>9181.98</v>
      </c>
      <c r="J21" s="45">
        <f t="shared" si="6"/>
        <v>10202.2</v>
      </c>
      <c r="K21" s="45">
        <f t="shared" si="6"/>
        <v>8161.76</v>
      </c>
      <c r="L21" s="45">
        <f t="shared" si="6"/>
        <v>8161.76</v>
      </c>
      <c r="M21" s="45">
        <f t="shared" si="6"/>
        <v>0</v>
      </c>
      <c r="N21" s="45">
        <f t="shared" si="6"/>
        <v>0</v>
      </c>
      <c r="O21" s="45">
        <f t="shared" si="6"/>
        <v>0</v>
      </c>
      <c r="P21" s="45">
        <f t="shared" si="6"/>
        <v>10712.310000000001</v>
      </c>
      <c r="Q21" s="45">
        <f t="shared" si="6"/>
        <v>10712.310000000001</v>
      </c>
      <c r="R21" s="45">
        <f t="shared" si="6"/>
        <v>7651.65</v>
      </c>
      <c r="S21" s="45">
        <f t="shared" si="6"/>
        <v>11222.419999999998</v>
      </c>
    </row>
    <row r="22" spans="1:19" ht="12.75">
      <c r="A22" s="284" t="s">
        <v>85</v>
      </c>
      <c r="B22" s="40" t="s">
        <v>86</v>
      </c>
      <c r="C22" s="40" t="s">
        <v>20</v>
      </c>
      <c r="D22" s="41" t="s">
        <v>74</v>
      </c>
      <c r="E22" s="42" t="s">
        <v>75</v>
      </c>
      <c r="F22" s="40" t="s">
        <v>76</v>
      </c>
      <c r="G22" s="43">
        <f>H22+I22+J22+K22+L22+M22+N22+O22+P22+Q22+R22+S22</f>
        <v>404222.07</v>
      </c>
      <c r="H22" s="43">
        <f>'[1]свод обед завтрак'!C11</f>
        <v>34718.46000000001</v>
      </c>
      <c r="I22" s="43">
        <f>'[1]свод обед завтрак'!D11</f>
        <v>44638.020000000004</v>
      </c>
      <c r="J22" s="43">
        <f>'[1]свод обед завтрак'!E11</f>
        <v>49597.799999999996</v>
      </c>
      <c r="K22" s="43">
        <f>'[1]свод обед завтрак'!F11</f>
        <v>39678.240000000005</v>
      </c>
      <c r="L22" s="43">
        <f>'[1]свод обед завтрак'!G11</f>
        <v>39678.240000000005</v>
      </c>
      <c r="M22" s="43">
        <f>'[1]свод обед завтрак'!H11</f>
        <v>0</v>
      </c>
      <c r="N22" s="43">
        <f>'[1]свод обед завтрак'!I11</f>
        <v>0</v>
      </c>
      <c r="O22" s="43">
        <f>'[1]свод обед завтрак'!J11</f>
        <v>0</v>
      </c>
      <c r="P22" s="43">
        <f>'[1]свод обед завтрак'!K11</f>
        <v>52077.69</v>
      </c>
      <c r="Q22" s="43">
        <f>'[1]свод обед завтрак'!L11</f>
        <v>52077.69</v>
      </c>
      <c r="R22" s="43">
        <f>'[1]свод обед завтрак'!M11</f>
        <v>37198.350000000006</v>
      </c>
      <c r="S22" s="43">
        <f>'[1]свод обед завтрак'!N11</f>
        <v>54557.58</v>
      </c>
    </row>
    <row r="23" spans="1:19" ht="12.75">
      <c r="A23" s="284"/>
      <c r="B23" s="40" t="s">
        <v>86</v>
      </c>
      <c r="C23" s="40" t="s">
        <v>20</v>
      </c>
      <c r="D23" s="41" t="s">
        <v>74</v>
      </c>
      <c r="E23" s="42" t="s">
        <v>75</v>
      </c>
      <c r="F23" s="40" t="s">
        <v>77</v>
      </c>
      <c r="G23" s="43">
        <f>H23+I23+J23+K23+L23+M23+N23+O23+P23+Q23+R23+S23</f>
        <v>17462.19</v>
      </c>
      <c r="H23" s="43">
        <f>'[1]свод дети на дому'!C11</f>
        <v>1499.82</v>
      </c>
      <c r="I23" s="43">
        <f>'[1]свод дети на дому'!D11</f>
        <v>1928.34</v>
      </c>
      <c r="J23" s="43">
        <f>'[1]свод дети на дому'!E11</f>
        <v>2142.6</v>
      </c>
      <c r="K23" s="43">
        <f>'[1]свод дети на дому'!F11</f>
        <v>1714.08</v>
      </c>
      <c r="L23" s="43">
        <f>'[1]свод дети на дому'!G11</f>
        <v>1714.08</v>
      </c>
      <c r="M23" s="43">
        <f>'[1]свод дети на дому'!H11</f>
        <v>0</v>
      </c>
      <c r="N23" s="43">
        <f>'[1]свод дети на дому'!I11</f>
        <v>0</v>
      </c>
      <c r="O23" s="43">
        <f>'[1]свод дети на дому'!J11</f>
        <v>0</v>
      </c>
      <c r="P23" s="43">
        <f>'[1]свод дети на дому'!K11</f>
        <v>2249.73</v>
      </c>
      <c r="Q23" s="43">
        <f>'[1]свод дети на дому'!L11</f>
        <v>2249.73</v>
      </c>
      <c r="R23" s="43">
        <f>'[1]свод дети на дому'!M11</f>
        <v>1606.9499999999998</v>
      </c>
      <c r="S23" s="43">
        <f>'[1]свод дети на дому'!N11</f>
        <v>2356.8599999999997</v>
      </c>
    </row>
    <row r="24" spans="1:19" ht="12.75">
      <c r="A24" s="284"/>
      <c r="B24" s="285" t="s">
        <v>26</v>
      </c>
      <c r="C24" s="286"/>
      <c r="D24" s="286"/>
      <c r="E24" s="287"/>
      <c r="F24" s="40"/>
      <c r="G24" s="45">
        <f aca="true" t="shared" si="7" ref="G24:S24">SUM(G22:G23)</f>
        <v>421684.26</v>
      </c>
      <c r="H24" s="45">
        <f t="shared" si="7"/>
        <v>36218.280000000006</v>
      </c>
      <c r="I24" s="45">
        <f t="shared" si="7"/>
        <v>46566.36</v>
      </c>
      <c r="J24" s="45">
        <f t="shared" si="7"/>
        <v>51740.399999999994</v>
      </c>
      <c r="K24" s="45">
        <f t="shared" si="7"/>
        <v>41392.32000000001</v>
      </c>
      <c r="L24" s="45">
        <f t="shared" si="7"/>
        <v>41392.32000000001</v>
      </c>
      <c r="M24" s="45">
        <f t="shared" si="7"/>
        <v>0</v>
      </c>
      <c r="N24" s="45">
        <f t="shared" si="7"/>
        <v>0</v>
      </c>
      <c r="O24" s="45">
        <f t="shared" si="7"/>
        <v>0</v>
      </c>
      <c r="P24" s="45">
        <f t="shared" si="7"/>
        <v>54327.420000000006</v>
      </c>
      <c r="Q24" s="45">
        <f t="shared" si="7"/>
        <v>54327.420000000006</v>
      </c>
      <c r="R24" s="45">
        <f t="shared" si="7"/>
        <v>38805.3</v>
      </c>
      <c r="S24" s="45">
        <f t="shared" si="7"/>
        <v>56914.44</v>
      </c>
    </row>
    <row r="25" spans="1:19" ht="12.75">
      <c r="A25" s="284" t="s">
        <v>27</v>
      </c>
      <c r="B25" s="40" t="s">
        <v>28</v>
      </c>
      <c r="C25" s="40" t="s">
        <v>20</v>
      </c>
      <c r="D25" s="41" t="s">
        <v>74</v>
      </c>
      <c r="E25" s="42" t="s">
        <v>75</v>
      </c>
      <c r="F25" s="40" t="s">
        <v>76</v>
      </c>
      <c r="G25" s="43">
        <f>H25+I25+J25+K25+L25+M25+N25+O25+P25+Q25+R25+S25</f>
        <v>441020.95</v>
      </c>
      <c r="H25" s="43">
        <f>'[1]свод обед завтрак'!C12</f>
        <v>37879.100000000006</v>
      </c>
      <c r="I25" s="43">
        <f>'[1]свод обед завтрак'!D12</f>
        <v>48701.7</v>
      </c>
      <c r="J25" s="43">
        <f>'[1]свод обед завтрак'!E12</f>
        <v>54112.99999999999</v>
      </c>
      <c r="K25" s="43">
        <f>'[1]свод обед завтрак'!F12</f>
        <v>43290.4</v>
      </c>
      <c r="L25" s="43">
        <f>'[1]свод обед завтрак'!G12</f>
        <v>43290.4</v>
      </c>
      <c r="M25" s="43">
        <f>'[1]свод обед завтрак'!H12</f>
        <v>0</v>
      </c>
      <c r="N25" s="43">
        <f>'[1]свод обед завтрак'!I12</f>
        <v>0</v>
      </c>
      <c r="O25" s="43">
        <f>'[1]свод обед завтрак'!J12</f>
        <v>0</v>
      </c>
      <c r="P25" s="43">
        <f>'[1]свод обед завтрак'!K12</f>
        <v>56818.65000000001</v>
      </c>
      <c r="Q25" s="43">
        <f>'[1]свод обед завтрак'!L12</f>
        <v>56818.65000000001</v>
      </c>
      <c r="R25" s="43">
        <f>'[1]свод обед завтрак'!M12</f>
        <v>40584.75</v>
      </c>
      <c r="S25" s="43">
        <f>'[1]свод обед завтрак'!N12</f>
        <v>59524.3</v>
      </c>
    </row>
    <row r="26" spans="1:19" ht="12.75">
      <c r="A26" s="284"/>
      <c r="B26" s="40" t="s">
        <v>28</v>
      </c>
      <c r="C26" s="40" t="s">
        <v>20</v>
      </c>
      <c r="D26" s="41" t="s">
        <v>74</v>
      </c>
      <c r="E26" s="42" t="s">
        <v>75</v>
      </c>
      <c r="F26" s="40" t="s">
        <v>77</v>
      </c>
      <c r="G26" s="43">
        <f>H26+I26+J26+K26+L26+M26+N26+O26+P26+Q26+R26+S26</f>
        <v>15380.68</v>
      </c>
      <c r="H26" s="43">
        <f>'[1]свод дети на дому'!C12</f>
        <v>1321.04</v>
      </c>
      <c r="I26" s="43">
        <f>'[1]свод дети на дому'!D12</f>
        <v>1698.48</v>
      </c>
      <c r="J26" s="43">
        <f>'[1]свод дети на дому'!E12</f>
        <v>1887.2</v>
      </c>
      <c r="K26" s="43">
        <f>'[1]свод дети на дому'!F12</f>
        <v>1509.76</v>
      </c>
      <c r="L26" s="43">
        <f>'[1]свод дети на дому'!G12</f>
        <v>1509.76</v>
      </c>
      <c r="M26" s="43">
        <f>'[1]свод дети на дому'!H12</f>
        <v>0</v>
      </c>
      <c r="N26" s="43">
        <f>'[1]свод дети на дому'!I12</f>
        <v>0</v>
      </c>
      <c r="O26" s="43">
        <f>'[1]свод дети на дому'!J12</f>
        <v>0</v>
      </c>
      <c r="P26" s="43">
        <f>'[1]свод дети на дому'!K12</f>
        <v>1981.56</v>
      </c>
      <c r="Q26" s="43">
        <f>'[1]свод дети на дому'!L12</f>
        <v>1981.56</v>
      </c>
      <c r="R26" s="43">
        <f>'[1]свод дети на дому'!M12</f>
        <v>1415.4</v>
      </c>
      <c r="S26" s="43">
        <f>'[1]свод дети на дому'!N12</f>
        <v>2075.92</v>
      </c>
    </row>
    <row r="27" spans="1:19" ht="12.75">
      <c r="A27" s="284"/>
      <c r="B27" s="285" t="s">
        <v>26</v>
      </c>
      <c r="C27" s="286"/>
      <c r="D27" s="286"/>
      <c r="E27" s="287"/>
      <c r="F27" s="40"/>
      <c r="G27" s="45">
        <f aca="true" t="shared" si="8" ref="G27:S27">SUM(G25:G26)</f>
        <v>456401.63</v>
      </c>
      <c r="H27" s="45">
        <f t="shared" si="8"/>
        <v>39200.14000000001</v>
      </c>
      <c r="I27" s="45">
        <f t="shared" si="8"/>
        <v>50400.18</v>
      </c>
      <c r="J27" s="45">
        <f t="shared" si="8"/>
        <v>56000.19999999999</v>
      </c>
      <c r="K27" s="45">
        <f t="shared" si="8"/>
        <v>44800.16</v>
      </c>
      <c r="L27" s="45">
        <f t="shared" si="8"/>
        <v>44800.16</v>
      </c>
      <c r="M27" s="45">
        <f t="shared" si="8"/>
        <v>0</v>
      </c>
      <c r="N27" s="45">
        <f t="shared" si="8"/>
        <v>0</v>
      </c>
      <c r="O27" s="45">
        <f t="shared" si="8"/>
        <v>0</v>
      </c>
      <c r="P27" s="45">
        <f t="shared" si="8"/>
        <v>58800.21000000001</v>
      </c>
      <c r="Q27" s="45">
        <f t="shared" si="8"/>
        <v>58800.21000000001</v>
      </c>
      <c r="R27" s="45">
        <f t="shared" si="8"/>
        <v>42000.15</v>
      </c>
      <c r="S27" s="45">
        <f t="shared" si="8"/>
        <v>61600.22</v>
      </c>
    </row>
    <row r="28" spans="1:19" ht="12.75">
      <c r="A28" s="284" t="s">
        <v>30</v>
      </c>
      <c r="B28" s="40" t="s">
        <v>87</v>
      </c>
      <c r="C28" s="40" t="s">
        <v>20</v>
      </c>
      <c r="D28" s="41" t="s">
        <v>74</v>
      </c>
      <c r="E28" s="42" t="s">
        <v>75</v>
      </c>
      <c r="F28" s="40" t="s">
        <v>76</v>
      </c>
      <c r="G28" s="43">
        <f>H28+I28+J28+K28+L28+M28+N28+O28+P28+Q28+R28+S28</f>
        <v>165844.35</v>
      </c>
      <c r="H28" s="43">
        <f>'[1]свод обед завтрак'!C14</f>
        <v>14244.300000000001</v>
      </c>
      <c r="I28" s="43">
        <f>'[1]свод обед завтрак'!D14</f>
        <v>18314.1</v>
      </c>
      <c r="J28" s="43">
        <f>'[1]свод обед завтрак'!E14</f>
        <v>20349</v>
      </c>
      <c r="K28" s="43">
        <f>'[1]свод обед завтрак'!F14</f>
        <v>16279.2</v>
      </c>
      <c r="L28" s="43">
        <f>'[1]свод обед завтрак'!G14</f>
        <v>16279.2</v>
      </c>
      <c r="M28" s="43">
        <f>'[1]свод обед завтрак'!H14</f>
        <v>0</v>
      </c>
      <c r="N28" s="43">
        <f>'[1]свод обед завтрак'!I14</f>
        <v>0</v>
      </c>
      <c r="O28" s="43">
        <f>'[1]свод обед завтрак'!J14</f>
        <v>0</v>
      </c>
      <c r="P28" s="43">
        <f>'[1]свод обед завтрак'!K14</f>
        <v>21366.45</v>
      </c>
      <c r="Q28" s="43">
        <f>'[1]свод обед завтрак'!L14</f>
        <v>21366.45</v>
      </c>
      <c r="R28" s="43">
        <f>'[1]свод обед завтрак'!M14</f>
        <v>15261.75</v>
      </c>
      <c r="S28" s="43">
        <f>'[1]свод обед завтрак'!N14</f>
        <v>22383.9</v>
      </c>
    </row>
    <row r="29" spans="1:19" ht="12.75">
      <c r="A29" s="284"/>
      <c r="B29" s="40" t="s">
        <v>87</v>
      </c>
      <c r="C29" s="40" t="s">
        <v>20</v>
      </c>
      <c r="D29" s="41" t="s">
        <v>74</v>
      </c>
      <c r="E29" s="42" t="s">
        <v>75</v>
      </c>
      <c r="F29" s="40" t="s">
        <v>77</v>
      </c>
      <c r="G29" s="43">
        <f>H29+I29+J29+K29+L29+M29+N29+O29+P29+Q29+R29+S29</f>
        <v>34924.38</v>
      </c>
      <c r="H29" s="43">
        <f>'[1]свод дети на дому'!C14</f>
        <v>2999.64</v>
      </c>
      <c r="I29" s="43">
        <f>'[1]свод дети на дому'!D14</f>
        <v>3856.68</v>
      </c>
      <c r="J29" s="43">
        <f>'[1]свод дети на дому'!E14</f>
        <v>4285.2</v>
      </c>
      <c r="K29" s="43">
        <f>'[1]свод дети на дому'!F14</f>
        <v>3428.16</v>
      </c>
      <c r="L29" s="43">
        <f>'[1]свод дети на дому'!G14</f>
        <v>3428.16</v>
      </c>
      <c r="M29" s="43">
        <f>'[1]свод дети на дому'!H14</f>
        <v>0</v>
      </c>
      <c r="N29" s="43">
        <f>'[1]свод дети на дому'!I14</f>
        <v>0</v>
      </c>
      <c r="O29" s="43">
        <f>'[1]свод дети на дому'!J14</f>
        <v>0</v>
      </c>
      <c r="P29" s="43">
        <f>'[1]свод дети на дому'!K14</f>
        <v>4499.46</v>
      </c>
      <c r="Q29" s="43">
        <f>'[1]свод дети на дому'!L14</f>
        <v>4499.46</v>
      </c>
      <c r="R29" s="43">
        <f>'[1]свод дети на дому'!M14</f>
        <v>3213.8999999999996</v>
      </c>
      <c r="S29" s="43">
        <f>'[1]свод дети на дому'!N14</f>
        <v>4713.719999999999</v>
      </c>
    </row>
    <row r="30" spans="1:19" ht="12.75">
      <c r="A30" s="284"/>
      <c r="B30" s="285" t="s">
        <v>26</v>
      </c>
      <c r="C30" s="286"/>
      <c r="D30" s="286"/>
      <c r="E30" s="287"/>
      <c r="F30" s="40"/>
      <c r="G30" s="45">
        <f aca="true" t="shared" si="9" ref="G30:S30">SUM(G28:G29)</f>
        <v>200768.73</v>
      </c>
      <c r="H30" s="45">
        <f t="shared" si="9"/>
        <v>17243.940000000002</v>
      </c>
      <c r="I30" s="45">
        <f t="shared" si="9"/>
        <v>22170.78</v>
      </c>
      <c r="J30" s="45">
        <f t="shared" si="9"/>
        <v>24634.2</v>
      </c>
      <c r="K30" s="45">
        <f t="shared" si="9"/>
        <v>19707.36</v>
      </c>
      <c r="L30" s="45">
        <f t="shared" si="9"/>
        <v>19707.36</v>
      </c>
      <c r="M30" s="45">
        <f t="shared" si="9"/>
        <v>0</v>
      </c>
      <c r="N30" s="45">
        <f t="shared" si="9"/>
        <v>0</v>
      </c>
      <c r="O30" s="45">
        <f t="shared" si="9"/>
        <v>0</v>
      </c>
      <c r="P30" s="45">
        <f t="shared" si="9"/>
        <v>25865.91</v>
      </c>
      <c r="Q30" s="45">
        <f t="shared" si="9"/>
        <v>25865.91</v>
      </c>
      <c r="R30" s="45">
        <f t="shared" si="9"/>
        <v>18475.65</v>
      </c>
      <c r="S30" s="45">
        <f t="shared" si="9"/>
        <v>27097.620000000003</v>
      </c>
    </row>
    <row r="31" spans="1:19" ht="12.75">
      <c r="A31" s="284" t="s">
        <v>88</v>
      </c>
      <c r="B31" s="40" t="s">
        <v>89</v>
      </c>
      <c r="C31" s="40" t="s">
        <v>20</v>
      </c>
      <c r="D31" s="41" t="s">
        <v>74</v>
      </c>
      <c r="E31" s="42" t="s">
        <v>75</v>
      </c>
      <c r="F31" s="40" t="s">
        <v>76</v>
      </c>
      <c r="G31" s="43">
        <f>H31+I31+J31+K31+L31+M31+N31+O31+P31+Q31+R31+S31</f>
        <v>226998.69000000006</v>
      </c>
      <c r="H31" s="43">
        <f>'[1]свод обед завтрак'!C10</f>
        <v>19496.82</v>
      </c>
      <c r="I31" s="43">
        <f>'[1]свод обед завтрак'!D10</f>
        <v>25067.34</v>
      </c>
      <c r="J31" s="43">
        <f>'[1]свод обед завтрак'!E10</f>
        <v>27852.6</v>
      </c>
      <c r="K31" s="43">
        <f>'[1]свод обед завтрак'!F10</f>
        <v>22282.08</v>
      </c>
      <c r="L31" s="43">
        <f>'[1]свод обед завтрак'!G10</f>
        <v>22282.08</v>
      </c>
      <c r="M31" s="43">
        <f>'[1]свод обед завтрак'!H10</f>
        <v>0</v>
      </c>
      <c r="N31" s="43">
        <f>'[1]свод обед завтрак'!I10</f>
        <v>0</v>
      </c>
      <c r="O31" s="43">
        <f>'[1]свод обед завтрак'!J10</f>
        <v>0</v>
      </c>
      <c r="P31" s="43">
        <f>'[1]свод обед завтрак'!K10</f>
        <v>29245.230000000003</v>
      </c>
      <c r="Q31" s="43">
        <f>'[1]свод обед завтрак'!L10</f>
        <v>29245.23</v>
      </c>
      <c r="R31" s="43">
        <f>'[1]свод обед завтрак'!M10</f>
        <v>20889.45</v>
      </c>
      <c r="S31" s="43">
        <f>'[1]свод обед завтрак'!N10</f>
        <v>30637.86</v>
      </c>
    </row>
    <row r="32" spans="1:19" ht="12.75">
      <c r="A32" s="284"/>
      <c r="B32" s="40" t="s">
        <v>89</v>
      </c>
      <c r="C32" s="40" t="s">
        <v>20</v>
      </c>
      <c r="D32" s="41" t="s">
        <v>74</v>
      </c>
      <c r="E32" s="42" t="s">
        <v>75</v>
      </c>
      <c r="F32" s="40" t="s">
        <v>77</v>
      </c>
      <c r="G32" s="43">
        <f>H32+I32+J32+K32+L32+M32+N32+O32+P32+Q32+R32+S32</f>
        <v>17462.19</v>
      </c>
      <c r="H32" s="43">
        <f>'[1]свод дети на дому'!C10</f>
        <v>1499.82</v>
      </c>
      <c r="I32" s="43">
        <f>'[1]свод дети на дому'!D10</f>
        <v>1928.34</v>
      </c>
      <c r="J32" s="43">
        <f>'[1]свод дети на дому'!E10</f>
        <v>2142.6</v>
      </c>
      <c r="K32" s="43">
        <f>'[1]свод дети на дому'!F10</f>
        <v>1714.08</v>
      </c>
      <c r="L32" s="43">
        <f>'[1]свод дети на дому'!G10</f>
        <v>1714.08</v>
      </c>
      <c r="M32" s="43">
        <f>'[1]свод дети на дому'!H10</f>
        <v>0</v>
      </c>
      <c r="N32" s="43">
        <f>'[1]свод дети на дому'!I10</f>
        <v>0</v>
      </c>
      <c r="O32" s="43">
        <f>'[1]свод дети на дому'!J10</f>
        <v>0</v>
      </c>
      <c r="P32" s="43">
        <f>'[1]свод дети на дому'!K10</f>
        <v>2249.73</v>
      </c>
      <c r="Q32" s="43">
        <f>'[1]свод дети на дому'!L10</f>
        <v>2249.73</v>
      </c>
      <c r="R32" s="43">
        <f>'[1]свод дети на дому'!M10</f>
        <v>1606.9499999999998</v>
      </c>
      <c r="S32" s="43">
        <f>'[1]свод дети на дому'!N10</f>
        <v>2356.8599999999997</v>
      </c>
    </row>
    <row r="33" spans="1:19" ht="12.75">
      <c r="A33" s="284"/>
      <c r="B33" s="285" t="s">
        <v>26</v>
      </c>
      <c r="C33" s="286"/>
      <c r="D33" s="286"/>
      <c r="E33" s="287"/>
      <c r="F33" s="40"/>
      <c r="G33" s="45">
        <f aca="true" t="shared" si="10" ref="G33:S33">SUM(G31:G32)</f>
        <v>244460.88000000006</v>
      </c>
      <c r="H33" s="45">
        <f t="shared" si="10"/>
        <v>20996.64</v>
      </c>
      <c r="I33" s="45">
        <f t="shared" si="10"/>
        <v>26995.68</v>
      </c>
      <c r="J33" s="45">
        <f t="shared" si="10"/>
        <v>29995.199999999997</v>
      </c>
      <c r="K33" s="45">
        <f t="shared" si="10"/>
        <v>23996.160000000003</v>
      </c>
      <c r="L33" s="45">
        <f t="shared" si="10"/>
        <v>23996.160000000003</v>
      </c>
      <c r="M33" s="45">
        <f t="shared" si="10"/>
        <v>0</v>
      </c>
      <c r="N33" s="45">
        <f t="shared" si="10"/>
        <v>0</v>
      </c>
      <c r="O33" s="45">
        <f t="shared" si="10"/>
        <v>0</v>
      </c>
      <c r="P33" s="45">
        <f t="shared" si="10"/>
        <v>31494.960000000003</v>
      </c>
      <c r="Q33" s="45">
        <f t="shared" si="10"/>
        <v>31494.96</v>
      </c>
      <c r="R33" s="45">
        <f t="shared" si="10"/>
        <v>22496.4</v>
      </c>
      <c r="S33" s="45">
        <f t="shared" si="10"/>
        <v>32994.72</v>
      </c>
    </row>
    <row r="34" spans="1:20" ht="12.75">
      <c r="A34" s="284" t="s">
        <v>33</v>
      </c>
      <c r="B34" s="40" t="s">
        <v>90</v>
      </c>
      <c r="C34" s="40" t="s">
        <v>20</v>
      </c>
      <c r="D34" s="41" t="s">
        <v>74</v>
      </c>
      <c r="E34" s="42" t="s">
        <v>75</v>
      </c>
      <c r="F34" s="40" t="s">
        <v>76</v>
      </c>
      <c r="G34" s="43">
        <f>H34+I34+J34+K34+L34+M34+N34+O34+P34+Q34+R34+S34</f>
        <v>461449.74000000005</v>
      </c>
      <c r="H34" s="43">
        <f>'[1]свод обед завтрак'!C16</f>
        <v>39633.72</v>
      </c>
      <c r="I34" s="43">
        <f>'[1]свод обед завтрак'!D16</f>
        <v>50957.64</v>
      </c>
      <c r="J34" s="43">
        <f>'[1]свод обед завтрак'!E16</f>
        <v>56619.600000000006</v>
      </c>
      <c r="K34" s="43">
        <f>'[1]свод обед завтрак'!F16</f>
        <v>45295.67999999999</v>
      </c>
      <c r="L34" s="43">
        <f>'[1]свод обед завтрак'!G16</f>
        <v>45295.67999999999</v>
      </c>
      <c r="M34" s="43">
        <f>'[1]свод обед завтрак'!H16</f>
        <v>0</v>
      </c>
      <c r="N34" s="43">
        <f>'[1]свод обед завтрак'!I16</f>
        <v>0</v>
      </c>
      <c r="O34" s="43">
        <f>'[1]свод обед завтрак'!J16</f>
        <v>0</v>
      </c>
      <c r="P34" s="43">
        <f>'[1]свод обед завтрак'!K16</f>
        <v>59450.58000000001</v>
      </c>
      <c r="Q34" s="43">
        <f>'[1]свод обед завтрак'!L16</f>
        <v>59450.579999999994</v>
      </c>
      <c r="R34" s="43">
        <f>'[1]свод обед завтрак'!M16</f>
        <v>42464.7</v>
      </c>
      <c r="S34" s="43">
        <f>'[1]свод обед завтрак'!N16</f>
        <v>62281.56</v>
      </c>
      <c r="T34" s="46"/>
    </row>
    <row r="35" spans="1:19" ht="12.75">
      <c r="A35" s="284"/>
      <c r="B35" s="40" t="s">
        <v>90</v>
      </c>
      <c r="C35" s="40" t="s">
        <v>20</v>
      </c>
      <c r="D35" s="41" t="s">
        <v>74</v>
      </c>
      <c r="E35" s="42" t="s">
        <v>75</v>
      </c>
      <c r="F35" s="40" t="s">
        <v>77</v>
      </c>
      <c r="G35" s="43">
        <f>H35+I35+J35+K35+L35+M35+N35+O35+P35+Q35+R35+S35</f>
        <v>0</v>
      </c>
      <c r="H35" s="43">
        <f>'[1]свод дети на дому'!C16</f>
        <v>0</v>
      </c>
      <c r="I35" s="43">
        <f>'[1]свод дети на дому'!D16</f>
        <v>0</v>
      </c>
      <c r="J35" s="43">
        <f>'[1]свод дети на дому'!E16</f>
        <v>0</v>
      </c>
      <c r="K35" s="43">
        <f>'[1]свод дети на дому'!F16</f>
        <v>0</v>
      </c>
      <c r="L35" s="43">
        <f>'[1]свод дети на дому'!G16</f>
        <v>0</v>
      </c>
      <c r="M35" s="43">
        <f>'[1]свод дети на дому'!H16</f>
        <v>0</v>
      </c>
      <c r="N35" s="43">
        <f>'[1]свод дети на дому'!I16</f>
        <v>0</v>
      </c>
      <c r="O35" s="43">
        <f>'[1]свод дети на дому'!J16</f>
        <v>0</v>
      </c>
      <c r="P35" s="43">
        <f>'[1]свод дети на дому'!K16</f>
        <v>0</v>
      </c>
      <c r="Q35" s="43">
        <f>'[1]свод дети на дому'!L16</f>
        <v>0</v>
      </c>
      <c r="R35" s="43">
        <f>'[1]свод дети на дому'!M16</f>
        <v>0</v>
      </c>
      <c r="S35" s="43">
        <f>'[1]свод дети на дому'!N16</f>
        <v>0</v>
      </c>
    </row>
    <row r="36" spans="1:19" ht="12.75">
      <c r="A36" s="284"/>
      <c r="B36" s="285" t="s">
        <v>26</v>
      </c>
      <c r="C36" s="286"/>
      <c r="D36" s="286"/>
      <c r="E36" s="287"/>
      <c r="F36" s="40"/>
      <c r="G36" s="45">
        <f aca="true" t="shared" si="11" ref="G36:S36">SUM(G34:G35)</f>
        <v>461449.74000000005</v>
      </c>
      <c r="H36" s="45">
        <f t="shared" si="11"/>
        <v>39633.72</v>
      </c>
      <c r="I36" s="45">
        <f t="shared" si="11"/>
        <v>50957.64</v>
      </c>
      <c r="J36" s="45">
        <f t="shared" si="11"/>
        <v>56619.600000000006</v>
      </c>
      <c r="K36" s="45">
        <f t="shared" si="11"/>
        <v>45295.67999999999</v>
      </c>
      <c r="L36" s="45">
        <f t="shared" si="11"/>
        <v>45295.67999999999</v>
      </c>
      <c r="M36" s="45">
        <f t="shared" si="11"/>
        <v>0</v>
      </c>
      <c r="N36" s="45">
        <f t="shared" si="11"/>
        <v>0</v>
      </c>
      <c r="O36" s="45">
        <f t="shared" si="11"/>
        <v>0</v>
      </c>
      <c r="P36" s="45">
        <f t="shared" si="11"/>
        <v>59450.58000000001</v>
      </c>
      <c r="Q36" s="45">
        <f t="shared" si="11"/>
        <v>59450.579999999994</v>
      </c>
      <c r="R36" s="45">
        <f t="shared" si="11"/>
        <v>42464.7</v>
      </c>
      <c r="S36" s="45">
        <f t="shared" si="11"/>
        <v>62281.56</v>
      </c>
    </row>
    <row r="37" spans="1:19" ht="12.75">
      <c r="A37" s="284" t="s">
        <v>91</v>
      </c>
      <c r="B37" s="40" t="s">
        <v>92</v>
      </c>
      <c r="C37" s="40" t="s">
        <v>20</v>
      </c>
      <c r="D37" s="41" t="s">
        <v>74</v>
      </c>
      <c r="E37" s="42" t="s">
        <v>75</v>
      </c>
      <c r="F37" s="40" t="s">
        <v>76</v>
      </c>
      <c r="G37" s="43">
        <f>H37+I37+J37+K37+L37+M37+N37+O37+P37+Q37+R37+S37</f>
        <v>954197.11</v>
      </c>
      <c r="H37" s="43">
        <f>'[1]свод обед завтрак'!C17</f>
        <v>81955.58</v>
      </c>
      <c r="I37" s="43">
        <f>'[1]свод обед завтрак'!D17</f>
        <v>105371.45999999999</v>
      </c>
      <c r="J37" s="43">
        <f>'[1]свод обед завтрак'!E17</f>
        <v>117079.4</v>
      </c>
      <c r="K37" s="43">
        <f>'[1]свод обед завтрак'!F17</f>
        <v>93663.51999999999</v>
      </c>
      <c r="L37" s="43">
        <f>'[1]свод обед завтрак'!G17</f>
        <v>93663.51999999999</v>
      </c>
      <c r="M37" s="43">
        <f>'[1]свод обед завтрак'!H17</f>
        <v>0</v>
      </c>
      <c r="N37" s="43">
        <f>'[1]свод обед завтрак'!I17</f>
        <v>0</v>
      </c>
      <c r="O37" s="43">
        <f>'[1]свод обед завтрак'!J17</f>
        <v>0</v>
      </c>
      <c r="P37" s="43">
        <f>'[1]свод обед завтрак'!K17</f>
        <v>122933.37</v>
      </c>
      <c r="Q37" s="43">
        <f>'[1]свод обед завтрак'!L17</f>
        <v>122933.36999999998</v>
      </c>
      <c r="R37" s="43">
        <f>'[1]свод обед завтрак'!M17</f>
        <v>87809.54999999999</v>
      </c>
      <c r="S37" s="43">
        <f>'[1]свод обед завтрак'!N17</f>
        <v>128787.34</v>
      </c>
    </row>
    <row r="38" spans="1:19" ht="12.75">
      <c r="A38" s="284"/>
      <c r="B38" s="40" t="s">
        <v>92</v>
      </c>
      <c r="C38" s="40" t="s">
        <v>20</v>
      </c>
      <c r="D38" s="41" t="s">
        <v>74</v>
      </c>
      <c r="E38" s="42" t="s">
        <v>75</v>
      </c>
      <c r="F38" s="40" t="s">
        <v>77</v>
      </c>
      <c r="G38" s="43">
        <f>H38+I38+J38+K38+L38+M38+N38+O38+P38+Q38+R38+S38</f>
        <v>0</v>
      </c>
      <c r="H38" s="43">
        <f>'[1]свод дети на дому'!C17</f>
        <v>0</v>
      </c>
      <c r="I38" s="43">
        <f>'[1]свод дети на дому'!D17</f>
        <v>0</v>
      </c>
      <c r="J38" s="43">
        <f>'[1]свод дети на дому'!E17</f>
        <v>0</v>
      </c>
      <c r="K38" s="43">
        <f>'[1]свод дети на дому'!F17</f>
        <v>0</v>
      </c>
      <c r="L38" s="43">
        <f>'[1]свод дети на дому'!G17</f>
        <v>0</v>
      </c>
      <c r="M38" s="43">
        <f>'[1]свод дети на дому'!H17</f>
        <v>0</v>
      </c>
      <c r="N38" s="43">
        <f>'[1]свод дети на дому'!I17</f>
        <v>0</v>
      </c>
      <c r="O38" s="43">
        <f>'[1]свод дети на дому'!J17</f>
        <v>0</v>
      </c>
      <c r="P38" s="43">
        <f>'[1]свод дети на дому'!K17</f>
        <v>0</v>
      </c>
      <c r="Q38" s="43">
        <f>'[1]свод дети на дому'!L17</f>
        <v>0</v>
      </c>
      <c r="R38" s="43">
        <f>'[1]свод дети на дому'!M17</f>
        <v>0</v>
      </c>
      <c r="S38" s="43">
        <f>'[1]свод дети на дому'!N17</f>
        <v>0</v>
      </c>
    </row>
    <row r="39" spans="1:19" ht="12.75">
      <c r="A39" s="284"/>
      <c r="B39" s="289" t="s">
        <v>26</v>
      </c>
      <c r="C39" s="289"/>
      <c r="D39" s="289"/>
      <c r="E39" s="289"/>
      <c r="F39" s="40"/>
      <c r="G39" s="45">
        <f aca="true" t="shared" si="12" ref="G39:S39">SUM(G37:G38)</f>
        <v>954197.11</v>
      </c>
      <c r="H39" s="45">
        <f t="shared" si="12"/>
        <v>81955.58</v>
      </c>
      <c r="I39" s="45">
        <f t="shared" si="12"/>
        <v>105371.45999999999</v>
      </c>
      <c r="J39" s="45">
        <f t="shared" si="12"/>
        <v>117079.4</v>
      </c>
      <c r="K39" s="45">
        <f t="shared" si="12"/>
        <v>93663.51999999999</v>
      </c>
      <c r="L39" s="45">
        <f t="shared" si="12"/>
        <v>93663.51999999999</v>
      </c>
      <c r="M39" s="45">
        <f t="shared" si="12"/>
        <v>0</v>
      </c>
      <c r="N39" s="45">
        <f t="shared" si="12"/>
        <v>0</v>
      </c>
      <c r="O39" s="45">
        <f t="shared" si="12"/>
        <v>0</v>
      </c>
      <c r="P39" s="45">
        <f t="shared" si="12"/>
        <v>122933.37</v>
      </c>
      <c r="Q39" s="45">
        <f t="shared" si="12"/>
        <v>122933.36999999998</v>
      </c>
      <c r="R39" s="45">
        <f t="shared" si="12"/>
        <v>87809.54999999999</v>
      </c>
      <c r="S39" s="45">
        <f t="shared" si="12"/>
        <v>128787.34</v>
      </c>
    </row>
    <row r="40" spans="1:20" ht="12.75">
      <c r="A40" s="290" t="s">
        <v>93</v>
      </c>
      <c r="B40" s="40" t="s">
        <v>94</v>
      </c>
      <c r="C40" s="40" t="s">
        <v>20</v>
      </c>
      <c r="D40" s="41" t="s">
        <v>74</v>
      </c>
      <c r="E40" s="42" t="s">
        <v>75</v>
      </c>
      <c r="F40" s="40" t="s">
        <v>76</v>
      </c>
      <c r="G40" s="43">
        <f>H40+I40+J40+K40+L40+M40+N40+O40+P40+Q40+R40+S40</f>
        <v>2469217.5199999996</v>
      </c>
      <c r="H40" s="43">
        <f>'[1]свод обед завтрак'!C7</f>
        <v>89558.56</v>
      </c>
      <c r="I40" s="43">
        <f>'[1]свод обед завтрак'!D7</f>
        <v>115146.72</v>
      </c>
      <c r="J40" s="43">
        <f>'[1]свод обед завтрак'!E7</f>
        <v>127940.79999999999</v>
      </c>
      <c r="K40" s="43">
        <f>'[1]свод обед завтрак'!F7</f>
        <v>102352.63999999998</v>
      </c>
      <c r="L40" s="43">
        <f>'[1]свод обед завтрак'!G7</f>
        <v>102352.63999999998</v>
      </c>
      <c r="M40" s="45">
        <f>'[1]свод обед завтрак'!H7</f>
        <v>0</v>
      </c>
      <c r="N40" s="45">
        <f>'[1]свод обед завтрак'!I7</f>
        <v>0</v>
      </c>
      <c r="O40" s="45">
        <f>'[1]свод обед завтрак'!J7</f>
        <v>0</v>
      </c>
      <c r="P40" s="43">
        <f>'[1]свод обед завтрак'!K7</f>
        <v>134337.84000000003</v>
      </c>
      <c r="Q40" s="43">
        <f>'[1]свод обед завтрак'!L7</f>
        <v>134337.84</v>
      </c>
      <c r="R40" s="43">
        <f>'[1]свод обед завтрак'!M7</f>
        <v>95955.6</v>
      </c>
      <c r="S40" s="43">
        <f>'[1]свод обед завтрак'!N7+1426500</f>
        <v>1567234.88</v>
      </c>
      <c r="T40" s="46" t="s">
        <v>95</v>
      </c>
    </row>
    <row r="41" spans="1:19" ht="12.75">
      <c r="A41" s="291"/>
      <c r="B41" s="40" t="s">
        <v>94</v>
      </c>
      <c r="C41" s="40" t="s">
        <v>20</v>
      </c>
      <c r="D41" s="41" t="s">
        <v>74</v>
      </c>
      <c r="E41" s="42" t="s">
        <v>75</v>
      </c>
      <c r="F41" s="40" t="s">
        <v>77</v>
      </c>
      <c r="G41" s="43">
        <f>H41+I41+J41+K41+L41+M41+N41+O41+P41+Q41+R41+S41</f>
        <v>52386.57</v>
      </c>
      <c r="H41" s="43">
        <f>'[1]свод дети на дому'!C7</f>
        <v>4499.46</v>
      </c>
      <c r="I41" s="43">
        <f>'[1]свод дети на дому'!D7</f>
        <v>5785.0199999999995</v>
      </c>
      <c r="J41" s="43">
        <f>'[1]свод дети на дому'!E7</f>
        <v>6427.799999999999</v>
      </c>
      <c r="K41" s="43">
        <f>'[1]свод дети на дому'!F7</f>
        <v>5142.24</v>
      </c>
      <c r="L41" s="43">
        <f>'[1]свод дети на дому'!G7</f>
        <v>5142.24</v>
      </c>
      <c r="M41" s="43">
        <f>'[1]свод дети на дому'!H7</f>
        <v>0</v>
      </c>
      <c r="N41" s="43">
        <f>'[1]свод дети на дому'!I7</f>
        <v>0</v>
      </c>
      <c r="O41" s="43">
        <f>'[1]свод дети на дому'!J7</f>
        <v>0</v>
      </c>
      <c r="P41" s="43">
        <f>'[1]свод дети на дому'!K7</f>
        <v>6749.1900000000005</v>
      </c>
      <c r="Q41" s="43">
        <f>'[1]свод дети на дому'!L7</f>
        <v>6749.19</v>
      </c>
      <c r="R41" s="43">
        <f>'[1]свод дети на дому'!M7</f>
        <v>4820.849999999999</v>
      </c>
      <c r="S41" s="43">
        <f>'[1]свод дети на дому'!N7</f>
        <v>7070.579999999999</v>
      </c>
    </row>
    <row r="42" spans="1:19" ht="12.75">
      <c r="A42" s="292"/>
      <c r="B42" s="285" t="s">
        <v>26</v>
      </c>
      <c r="C42" s="286"/>
      <c r="D42" s="286"/>
      <c r="E42" s="287"/>
      <c r="F42" s="40"/>
      <c r="G42" s="45">
        <f>SUM(G40:G41)</f>
        <v>2521604.0899999994</v>
      </c>
      <c r="H42" s="45">
        <f aca="true" t="shared" si="13" ref="H42:S42">SUM(H40:H41)</f>
        <v>94058.02</v>
      </c>
      <c r="I42" s="45">
        <f t="shared" si="13"/>
        <v>120931.74</v>
      </c>
      <c r="J42" s="45">
        <f t="shared" si="13"/>
        <v>134368.59999999998</v>
      </c>
      <c r="K42" s="45">
        <f t="shared" si="13"/>
        <v>107494.87999999999</v>
      </c>
      <c r="L42" s="45">
        <f t="shared" si="13"/>
        <v>107494.87999999999</v>
      </c>
      <c r="M42" s="45">
        <f t="shared" si="13"/>
        <v>0</v>
      </c>
      <c r="N42" s="45">
        <f t="shared" si="13"/>
        <v>0</v>
      </c>
      <c r="O42" s="45">
        <f t="shared" si="13"/>
        <v>0</v>
      </c>
      <c r="P42" s="45">
        <f t="shared" si="13"/>
        <v>141087.03000000003</v>
      </c>
      <c r="Q42" s="45">
        <f t="shared" si="13"/>
        <v>141087.03</v>
      </c>
      <c r="R42" s="45">
        <f t="shared" si="13"/>
        <v>100776.45000000001</v>
      </c>
      <c r="S42" s="45">
        <f t="shared" si="13"/>
        <v>1574305.46</v>
      </c>
    </row>
    <row r="43" spans="1:19" ht="12.75">
      <c r="A43" s="284" t="s">
        <v>96</v>
      </c>
      <c r="B43" s="40" t="s">
        <v>97</v>
      </c>
      <c r="C43" s="40" t="s">
        <v>20</v>
      </c>
      <c r="D43" s="41" t="s">
        <v>74</v>
      </c>
      <c r="E43" s="42" t="s">
        <v>75</v>
      </c>
      <c r="F43" s="40" t="s">
        <v>76</v>
      </c>
      <c r="G43" s="43">
        <f>H43+I43+J43+K43+L43+M43+N43+O43+P43+Q43+R43+S43</f>
        <v>816160.56</v>
      </c>
      <c r="H43" s="43">
        <f>'[1]свод обед завтрак'!C13</f>
        <v>70099.68</v>
      </c>
      <c r="I43" s="43">
        <f>'[1]свод обед завтрак'!D13</f>
        <v>90128.16</v>
      </c>
      <c r="J43" s="43">
        <f>'[1]свод обед завтрак'!E13</f>
        <v>100142.4</v>
      </c>
      <c r="K43" s="43">
        <f>'[1]свод обед завтрак'!F13</f>
        <v>80113.92</v>
      </c>
      <c r="L43" s="43">
        <f>'[1]свод обед завтрак'!G13</f>
        <v>80113.92</v>
      </c>
      <c r="M43" s="43">
        <f>'[1]свод обед завтрак'!H13</f>
        <v>0</v>
      </c>
      <c r="N43" s="43">
        <f>'[1]свод обед завтрак'!I13</f>
        <v>0</v>
      </c>
      <c r="O43" s="43">
        <f>'[1]свод обед завтрак'!J13</f>
        <v>0</v>
      </c>
      <c r="P43" s="43">
        <f>'[1]свод обед завтрак'!K13</f>
        <v>105149.52000000002</v>
      </c>
      <c r="Q43" s="43">
        <f>'[1]свод обед завтрак'!L13</f>
        <v>105149.52</v>
      </c>
      <c r="R43" s="43">
        <f>'[1]свод обед завтрак'!M13</f>
        <v>75106.8</v>
      </c>
      <c r="S43" s="43">
        <f>'[1]свод обед завтрак'!N13</f>
        <v>110156.64000000001</v>
      </c>
    </row>
    <row r="44" spans="1:19" ht="12.75">
      <c r="A44" s="284"/>
      <c r="B44" s="40" t="s">
        <v>97</v>
      </c>
      <c r="C44" s="40" t="s">
        <v>20</v>
      </c>
      <c r="D44" s="41" t="s">
        <v>74</v>
      </c>
      <c r="E44" s="42" t="s">
        <v>75</v>
      </c>
      <c r="F44" s="40" t="s">
        <v>77</v>
      </c>
      <c r="G44" s="43">
        <f>H44+I44+J44+K44+L44+M44+N44+O44+P44+Q44+R44+S44</f>
        <v>32842.87</v>
      </c>
      <c r="H44" s="43">
        <f>'[1]свод дети на дому'!C13</f>
        <v>2820.8599999999997</v>
      </c>
      <c r="I44" s="43">
        <f>'[1]свод дети на дому'!D13</f>
        <v>3626.8199999999997</v>
      </c>
      <c r="J44" s="43">
        <f>'[1]свод дети на дому'!E13</f>
        <v>4029.8</v>
      </c>
      <c r="K44" s="43">
        <f>'[1]свод дети на дому'!F13</f>
        <v>3223.84</v>
      </c>
      <c r="L44" s="43">
        <f>'[1]свод дети на дому'!G13</f>
        <v>3223.84</v>
      </c>
      <c r="M44" s="43">
        <f>'[1]свод дети на дому'!H13</f>
        <v>0</v>
      </c>
      <c r="N44" s="43">
        <f>'[1]свод дети на дому'!I13</f>
        <v>0</v>
      </c>
      <c r="O44" s="43">
        <f>'[1]свод дети на дому'!J13</f>
        <v>0</v>
      </c>
      <c r="P44" s="43">
        <f>'[1]свод дети на дому'!K13</f>
        <v>4231.29</v>
      </c>
      <c r="Q44" s="43">
        <f>'[1]свод дети на дому'!L13</f>
        <v>4231.29</v>
      </c>
      <c r="R44" s="43">
        <f>'[1]свод дети на дому'!M13</f>
        <v>3022.35</v>
      </c>
      <c r="S44" s="43">
        <f>'[1]свод дети на дому'!N13</f>
        <v>4432.78</v>
      </c>
    </row>
    <row r="45" spans="1:19" ht="12.75">
      <c r="A45" s="284"/>
      <c r="B45" s="285" t="s">
        <v>26</v>
      </c>
      <c r="C45" s="286"/>
      <c r="D45" s="286"/>
      <c r="E45" s="287"/>
      <c r="F45" s="40"/>
      <c r="G45" s="45">
        <f aca="true" t="shared" si="14" ref="G45:S45">SUM(G43:G44)</f>
        <v>849003.43</v>
      </c>
      <c r="H45" s="45">
        <f t="shared" si="14"/>
        <v>72920.54</v>
      </c>
      <c r="I45" s="45">
        <f t="shared" si="14"/>
        <v>93754.98000000001</v>
      </c>
      <c r="J45" s="45">
        <f t="shared" si="14"/>
        <v>104172.2</v>
      </c>
      <c r="K45" s="45">
        <f t="shared" si="14"/>
        <v>83337.76</v>
      </c>
      <c r="L45" s="45">
        <f t="shared" si="14"/>
        <v>83337.76</v>
      </c>
      <c r="M45" s="45">
        <f t="shared" si="14"/>
        <v>0</v>
      </c>
      <c r="N45" s="45">
        <f t="shared" si="14"/>
        <v>0</v>
      </c>
      <c r="O45" s="45">
        <f t="shared" si="14"/>
        <v>0</v>
      </c>
      <c r="P45" s="45">
        <f t="shared" si="14"/>
        <v>109380.81000000001</v>
      </c>
      <c r="Q45" s="45">
        <f t="shared" si="14"/>
        <v>109380.81</v>
      </c>
      <c r="R45" s="45">
        <f t="shared" si="14"/>
        <v>78129.15000000001</v>
      </c>
      <c r="S45" s="45">
        <f t="shared" si="14"/>
        <v>114589.42000000001</v>
      </c>
    </row>
    <row r="46" spans="1:19" ht="12.75">
      <c r="A46" s="288" t="s">
        <v>98</v>
      </c>
      <c r="B46" s="288"/>
      <c r="C46" s="288"/>
      <c r="D46" s="288"/>
      <c r="E46" s="288"/>
      <c r="F46" s="288"/>
      <c r="G46" s="45">
        <f>G45+G42+G39+G36+G33+G30+G27+G24</f>
        <v>6109569.87</v>
      </c>
      <c r="H46" s="45">
        <f>H45</f>
        <v>72920.54</v>
      </c>
      <c r="I46" s="45">
        <f aca="true" t="shared" si="15" ref="I46:S46">I45</f>
        <v>93754.98000000001</v>
      </c>
      <c r="J46" s="45">
        <f t="shared" si="15"/>
        <v>104172.2</v>
      </c>
      <c r="K46" s="45">
        <f t="shared" si="15"/>
        <v>83337.76</v>
      </c>
      <c r="L46" s="45">
        <f t="shared" si="15"/>
        <v>83337.76</v>
      </c>
      <c r="M46" s="45">
        <f t="shared" si="15"/>
        <v>0</v>
      </c>
      <c r="N46" s="45">
        <f t="shared" si="15"/>
        <v>0</v>
      </c>
      <c r="O46" s="45">
        <f t="shared" si="15"/>
        <v>0</v>
      </c>
      <c r="P46" s="45">
        <f t="shared" si="15"/>
        <v>109380.81000000001</v>
      </c>
      <c r="Q46" s="45">
        <f t="shared" si="15"/>
        <v>109380.81</v>
      </c>
      <c r="R46" s="45">
        <f t="shared" si="15"/>
        <v>78129.15000000001</v>
      </c>
      <c r="S46" s="45">
        <f t="shared" si="15"/>
        <v>114589.42000000001</v>
      </c>
    </row>
    <row r="47" spans="1:19" ht="12.75">
      <c r="A47" s="281" t="s">
        <v>99</v>
      </c>
      <c r="B47" s="282"/>
      <c r="C47" s="282"/>
      <c r="D47" s="282"/>
      <c r="E47" s="282"/>
      <c r="F47" s="282"/>
      <c r="G47" s="45">
        <f>G43+G40+G37+G34+G31+G28+G25+G22</f>
        <v>5939110.99</v>
      </c>
      <c r="H47" s="45">
        <f aca="true" t="shared" si="16" ref="H47:S48">H43+H40+H37+H34+H31+H28+H25+H22</f>
        <v>387586.22000000003</v>
      </c>
      <c r="I47" s="45">
        <f t="shared" si="16"/>
        <v>498325.14</v>
      </c>
      <c r="J47" s="45">
        <f t="shared" si="16"/>
        <v>553694.6</v>
      </c>
      <c r="K47" s="45">
        <f t="shared" si="16"/>
        <v>442955.68</v>
      </c>
      <c r="L47" s="45">
        <f t="shared" si="16"/>
        <v>442955.68</v>
      </c>
      <c r="M47" s="45">
        <f t="shared" si="16"/>
        <v>0</v>
      </c>
      <c r="N47" s="45">
        <f t="shared" si="16"/>
        <v>0</v>
      </c>
      <c r="O47" s="45">
        <f t="shared" si="16"/>
        <v>0</v>
      </c>
      <c r="P47" s="45">
        <f t="shared" si="16"/>
        <v>581379.3300000001</v>
      </c>
      <c r="Q47" s="45">
        <f t="shared" si="16"/>
        <v>581379.3300000001</v>
      </c>
      <c r="R47" s="45">
        <f t="shared" si="16"/>
        <v>415270.95000000007</v>
      </c>
      <c r="S47" s="45">
        <f t="shared" si="16"/>
        <v>2035564.0600000003</v>
      </c>
    </row>
    <row r="48" spans="1:19" ht="12.75">
      <c r="A48" s="281" t="s">
        <v>100</v>
      </c>
      <c r="B48" s="282"/>
      <c r="C48" s="282"/>
      <c r="D48" s="282"/>
      <c r="E48" s="282"/>
      <c r="F48" s="282"/>
      <c r="G48" s="45">
        <f>G44+G41+G38+G35+G32+G29+G26+G23</f>
        <v>170458.88</v>
      </c>
      <c r="H48" s="45">
        <f t="shared" si="16"/>
        <v>14640.64</v>
      </c>
      <c r="I48" s="45">
        <f t="shared" si="16"/>
        <v>18823.68</v>
      </c>
      <c r="J48" s="45">
        <f t="shared" si="16"/>
        <v>20915.199999999997</v>
      </c>
      <c r="K48" s="45">
        <f t="shared" si="16"/>
        <v>16732.16</v>
      </c>
      <c r="L48" s="45">
        <f t="shared" si="16"/>
        <v>16732.16</v>
      </c>
      <c r="M48" s="45">
        <f t="shared" si="16"/>
        <v>0</v>
      </c>
      <c r="N48" s="45">
        <f t="shared" si="16"/>
        <v>0</v>
      </c>
      <c r="O48" s="45">
        <f t="shared" si="16"/>
        <v>0</v>
      </c>
      <c r="P48" s="45">
        <f t="shared" si="16"/>
        <v>21960.96</v>
      </c>
      <c r="Q48" s="45">
        <f t="shared" si="16"/>
        <v>21960.96</v>
      </c>
      <c r="R48" s="45">
        <f t="shared" si="16"/>
        <v>15686.399999999998</v>
      </c>
      <c r="S48" s="45">
        <f t="shared" si="16"/>
        <v>23006.719999999994</v>
      </c>
    </row>
    <row r="49" spans="1:20" ht="12.75">
      <c r="A49" s="288" t="s">
        <v>101</v>
      </c>
      <c r="B49" s="288"/>
      <c r="C49" s="288"/>
      <c r="D49" s="288"/>
      <c r="E49" s="288"/>
      <c r="F49" s="288"/>
      <c r="G49" s="43">
        <f>G46+G19</f>
        <v>9566200.03</v>
      </c>
      <c r="H49" s="43">
        <f aca="true" t="shared" si="17" ref="H49:S51">H46+H19</f>
        <v>369809.01999999996</v>
      </c>
      <c r="I49" s="43">
        <f t="shared" si="17"/>
        <v>475468.74</v>
      </c>
      <c r="J49" s="43">
        <f t="shared" si="17"/>
        <v>528298.6</v>
      </c>
      <c r="K49" s="43">
        <f t="shared" si="17"/>
        <v>422638.88</v>
      </c>
      <c r="L49" s="43">
        <f t="shared" si="17"/>
        <v>422638.88</v>
      </c>
      <c r="M49" s="43">
        <f t="shared" si="17"/>
        <v>0</v>
      </c>
      <c r="N49" s="43">
        <f t="shared" si="17"/>
        <v>0</v>
      </c>
      <c r="O49" s="43">
        <f t="shared" si="17"/>
        <v>0</v>
      </c>
      <c r="P49" s="43">
        <f t="shared" si="17"/>
        <v>554713.53</v>
      </c>
      <c r="Q49" s="43">
        <f t="shared" si="17"/>
        <v>554713.53</v>
      </c>
      <c r="R49" s="43">
        <f t="shared" si="17"/>
        <v>396223.95</v>
      </c>
      <c r="S49" s="43">
        <f t="shared" si="17"/>
        <v>581128.4600000001</v>
      </c>
      <c r="T49">
        <v>9566200</v>
      </c>
    </row>
    <row r="50" spans="1:19" ht="12.75">
      <c r="A50" s="281" t="s">
        <v>99</v>
      </c>
      <c r="B50" s="282"/>
      <c r="C50" s="282"/>
      <c r="D50" s="282"/>
      <c r="E50" s="282"/>
      <c r="F50" s="282"/>
      <c r="G50" s="43">
        <f>G47+G20</f>
        <v>9312593.22</v>
      </c>
      <c r="H50" s="43">
        <f t="shared" si="17"/>
        <v>677333.16</v>
      </c>
      <c r="I50" s="43">
        <f t="shared" si="17"/>
        <v>870856.92</v>
      </c>
      <c r="J50" s="43">
        <f t="shared" si="17"/>
        <v>967618.7999999999</v>
      </c>
      <c r="K50" s="43">
        <f t="shared" si="17"/>
        <v>774095.04</v>
      </c>
      <c r="L50" s="43">
        <f t="shared" si="17"/>
        <v>774095.04</v>
      </c>
      <c r="M50" s="43">
        <f t="shared" si="17"/>
        <v>0</v>
      </c>
      <c r="N50" s="43">
        <f t="shared" si="17"/>
        <v>0</v>
      </c>
      <c r="O50" s="43">
        <f t="shared" si="17"/>
        <v>0</v>
      </c>
      <c r="P50" s="43">
        <f t="shared" si="17"/>
        <v>1015999.7400000001</v>
      </c>
      <c r="Q50" s="43">
        <f t="shared" si="17"/>
        <v>1015999.74</v>
      </c>
      <c r="R50" s="43">
        <f t="shared" si="17"/>
        <v>725714.1000000001</v>
      </c>
      <c r="S50" s="43">
        <f t="shared" si="17"/>
        <v>2490880.68</v>
      </c>
    </row>
    <row r="51" spans="1:19" ht="12.75">
      <c r="A51" s="281" t="s">
        <v>100</v>
      </c>
      <c r="B51" s="282"/>
      <c r="C51" s="282"/>
      <c r="D51" s="282"/>
      <c r="E51" s="282"/>
      <c r="F51" s="282"/>
      <c r="G51" s="43">
        <f>G48+G21</f>
        <v>253606.81</v>
      </c>
      <c r="H51" s="43">
        <f t="shared" si="17"/>
        <v>21782.18</v>
      </c>
      <c r="I51" s="43">
        <f t="shared" si="17"/>
        <v>28005.66</v>
      </c>
      <c r="J51" s="43">
        <f t="shared" si="17"/>
        <v>31117.399999999998</v>
      </c>
      <c r="K51" s="43">
        <f t="shared" si="17"/>
        <v>24893.92</v>
      </c>
      <c r="L51" s="43">
        <f t="shared" si="17"/>
        <v>24893.92</v>
      </c>
      <c r="M51" s="43">
        <f t="shared" si="17"/>
        <v>0</v>
      </c>
      <c r="N51" s="43">
        <f t="shared" si="17"/>
        <v>0</v>
      </c>
      <c r="O51" s="43">
        <f t="shared" si="17"/>
        <v>0</v>
      </c>
      <c r="P51" s="43">
        <f t="shared" si="17"/>
        <v>32673.27</v>
      </c>
      <c r="Q51" s="43">
        <f t="shared" si="17"/>
        <v>32673.27</v>
      </c>
      <c r="R51" s="43">
        <f t="shared" si="17"/>
        <v>23338.049999999996</v>
      </c>
      <c r="S51" s="43">
        <f t="shared" si="17"/>
        <v>34229.13999999999</v>
      </c>
    </row>
    <row r="52" ht="4.5" customHeight="1"/>
    <row r="53" spans="1:19" ht="18" customHeight="1">
      <c r="A53" s="283" t="s">
        <v>102</v>
      </c>
      <c r="B53" s="283"/>
      <c r="C53" s="283"/>
      <c r="D53" s="283"/>
      <c r="E53" s="283"/>
      <c r="F53" s="283"/>
      <c r="G53" s="283"/>
      <c r="H53" s="283"/>
      <c r="I53" s="283"/>
      <c r="J53" s="47"/>
      <c r="K53" s="47"/>
      <c r="L53" s="48"/>
      <c r="M53" s="48"/>
      <c r="N53" s="48" t="s">
        <v>103</v>
      </c>
      <c r="O53" s="47"/>
      <c r="P53" s="47"/>
      <c r="Q53" s="47"/>
      <c r="R53" s="47"/>
      <c r="S53" s="47"/>
    </row>
    <row r="55" spans="1:14" ht="12.75" hidden="1">
      <c r="A55" t="s">
        <v>104</v>
      </c>
      <c r="N55" t="s">
        <v>105</v>
      </c>
    </row>
    <row r="56" spans="8:9" ht="12.75">
      <c r="H56" s="6"/>
      <c r="I56" s="6"/>
    </row>
    <row r="57" ht="12.75">
      <c r="A57" s="7" t="s">
        <v>106</v>
      </c>
    </row>
    <row r="60" spans="1:6" ht="12.75">
      <c r="A60" s="49"/>
      <c r="B60" s="50"/>
      <c r="C60" s="50"/>
      <c r="D60" s="50"/>
      <c r="E60" s="51"/>
      <c r="F60" s="50"/>
    </row>
    <row r="61" spans="1:6" ht="12.75">
      <c r="A61" s="49"/>
      <c r="B61" s="50"/>
      <c r="C61" s="50"/>
      <c r="D61" s="50"/>
      <c r="E61" s="51"/>
      <c r="F61" s="50"/>
    </row>
    <row r="62" spans="1:6" ht="12.75">
      <c r="A62" s="49"/>
      <c r="B62" s="52"/>
      <c r="C62" s="52"/>
      <c r="D62" s="52"/>
      <c r="E62" s="52"/>
      <c r="F62" s="50"/>
    </row>
  </sheetData>
  <sheetProtection/>
  <mergeCells count="34">
    <mergeCell ref="A7:A9"/>
    <mergeCell ref="B9:E9"/>
    <mergeCell ref="A10:A12"/>
    <mergeCell ref="B12:E12"/>
    <mergeCell ref="A13:A15"/>
    <mergeCell ref="B15:E15"/>
    <mergeCell ref="A16:A18"/>
    <mergeCell ref="B18:E18"/>
    <mergeCell ref="A19:F19"/>
    <mergeCell ref="A20:F20"/>
    <mergeCell ref="A21:F21"/>
    <mergeCell ref="A22:A24"/>
    <mergeCell ref="B24:E24"/>
    <mergeCell ref="A25:A27"/>
    <mergeCell ref="B27:E27"/>
    <mergeCell ref="A28:A30"/>
    <mergeCell ref="B30:E30"/>
    <mergeCell ref="A31:A33"/>
    <mergeCell ref="B33:E33"/>
    <mergeCell ref="A34:A36"/>
    <mergeCell ref="B36:E36"/>
    <mergeCell ref="A37:A39"/>
    <mergeCell ref="B39:E39"/>
    <mergeCell ref="A40:A42"/>
    <mergeCell ref="B42:E42"/>
    <mergeCell ref="A50:F50"/>
    <mergeCell ref="A51:F51"/>
    <mergeCell ref="A53:I53"/>
    <mergeCell ref="A43:A45"/>
    <mergeCell ref="B45:E45"/>
    <mergeCell ref="A46:F46"/>
    <mergeCell ref="A47:F47"/>
    <mergeCell ref="A48:F48"/>
    <mergeCell ref="A49:F49"/>
  </mergeCells>
  <printOptions/>
  <pageMargins left="0" right="0" top="0.984251968503937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2019-02-26T08:30:13Z</cp:lastPrinted>
  <dcterms:created xsi:type="dcterms:W3CDTF">1996-10-08T23:32:33Z</dcterms:created>
  <dcterms:modified xsi:type="dcterms:W3CDTF">2020-01-11T08:37:58Z</dcterms:modified>
  <cp:category/>
  <cp:version/>
  <cp:contentType/>
  <cp:contentStatus/>
</cp:coreProperties>
</file>